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0/Октябрь/"/>
    </mc:Choice>
  </mc:AlternateContent>
  <xr:revisionPtr revIDLastSave="0" documentId="13_ncr:1_{CE54B15E-EABE-BA41-B4B7-57ACC0A12FE1}" xr6:coauthVersionLast="45" xr6:coauthVersionMax="45" xr10:uidLastSave="{00000000-0000-0000-0000-000000000000}"/>
  <bookViews>
    <workbookView xWindow="0" yWindow="460" windowWidth="28800" windowHeight="16140" firstSheet="7" activeTab="12" xr2:uid="{00000000-000D-0000-FFFF-FFFF00000000}"/>
  </bookViews>
  <sheets>
    <sheet name="IPL ПЛ без экипировки ДК" sheetId="6" r:id="rId1"/>
    <sheet name="IPL ПЛ без экипировки" sheetId="5" r:id="rId2"/>
    <sheet name="IPL ПЛ в бинтах" sheetId="7" r:id="rId3"/>
    <sheet name="IPL Присед без экипировки ДК" sheetId="17" r:id="rId4"/>
    <sheet name="IPL Жим без экипировки ДК" sheetId="10" r:id="rId5"/>
    <sheet name="IPL Жим без экипировки" sheetId="9" r:id="rId6"/>
    <sheet name="IPL Жим однослой" sheetId="11" r:id="rId7"/>
    <sheet name="СПР Жим софт однопетельная ДК" sheetId="33" r:id="rId8"/>
    <sheet name="СПР Жим софт многопетельная" sheetId="34" r:id="rId9"/>
    <sheet name="IPL Тяга без экипировки ДК" sheetId="14" r:id="rId10"/>
    <sheet name="IPL Тяга однослой ДК" sheetId="15" r:id="rId11"/>
    <sheet name="СПР Жим стоя ДК" sheetId="23" r:id="rId12"/>
    <sheet name="СПР Подъем на бицепс ДК" sheetId="25" r:id="rId13"/>
  </sheets>
  <definedNames>
    <definedName name="_FilterDatabase" localSheetId="1" hidden="1">'IPL ПЛ без экипировки'!$A$1:$S$3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34" l="1"/>
  <c r="K6" i="34"/>
  <c r="L6" i="33"/>
  <c r="K6" i="33"/>
  <c r="L13" i="25"/>
  <c r="K13" i="25"/>
  <c r="L12" i="25"/>
  <c r="K12" i="25"/>
  <c r="L9" i="25"/>
  <c r="K9" i="25"/>
  <c r="L6" i="25"/>
  <c r="K6" i="25"/>
  <c r="L6" i="23"/>
  <c r="K6" i="23"/>
  <c r="L6" i="17"/>
  <c r="K6" i="17"/>
  <c r="L6" i="15"/>
  <c r="L17" i="14"/>
  <c r="K17" i="14"/>
  <c r="L14" i="14"/>
  <c r="K14" i="14"/>
  <c r="L11" i="14"/>
  <c r="K11" i="14"/>
  <c r="L10" i="14"/>
  <c r="K10" i="14"/>
  <c r="L9" i="14"/>
  <c r="K9" i="14"/>
  <c r="L6" i="14"/>
  <c r="K6" i="14"/>
  <c r="L6" i="11"/>
  <c r="K6" i="11"/>
  <c r="L40" i="10"/>
  <c r="K40" i="10"/>
  <c r="L37" i="10"/>
  <c r="K37" i="10"/>
  <c r="L34" i="10"/>
  <c r="K34" i="10"/>
  <c r="L33" i="10"/>
  <c r="K33" i="10"/>
  <c r="L32" i="10"/>
  <c r="K32" i="10"/>
  <c r="L31" i="10"/>
  <c r="K31" i="10"/>
  <c r="L30" i="10"/>
  <c r="K30" i="10"/>
  <c r="L27" i="10"/>
  <c r="K27" i="10"/>
  <c r="L26" i="10"/>
  <c r="K26" i="10"/>
  <c r="L23" i="10"/>
  <c r="K23" i="10"/>
  <c r="L20" i="10"/>
  <c r="K20" i="10"/>
  <c r="L19" i="10"/>
  <c r="K19" i="10"/>
  <c r="L18" i="10"/>
  <c r="K18" i="10"/>
  <c r="L17" i="10"/>
  <c r="K17" i="10"/>
  <c r="L14" i="10"/>
  <c r="K14" i="10"/>
  <c r="L11" i="10"/>
  <c r="K11" i="10"/>
  <c r="L10" i="10"/>
  <c r="K10" i="10"/>
  <c r="L7" i="10"/>
  <c r="K7" i="10"/>
  <c r="L6" i="10"/>
  <c r="K6" i="10"/>
  <c r="L19" i="9"/>
  <c r="K19" i="9"/>
  <c r="L18" i="9"/>
  <c r="K18" i="9"/>
  <c r="L15" i="9"/>
  <c r="K15" i="9"/>
  <c r="L12" i="9"/>
  <c r="K12" i="9"/>
  <c r="L9" i="9"/>
  <c r="K9" i="9"/>
  <c r="L6" i="9"/>
  <c r="T6" i="7"/>
  <c r="S6" i="7"/>
  <c r="T28" i="6"/>
  <c r="S28" i="6"/>
  <c r="T27" i="6"/>
  <c r="S27" i="6"/>
  <c r="T24" i="6"/>
  <c r="S24" i="6"/>
  <c r="T21" i="6"/>
  <c r="S21" i="6"/>
  <c r="T18" i="6"/>
  <c r="S18" i="6"/>
  <c r="T15" i="6"/>
  <c r="T12" i="6"/>
  <c r="S12" i="6"/>
  <c r="T9" i="6"/>
  <c r="S9" i="6"/>
  <c r="T6" i="6"/>
  <c r="S6" i="6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<sst xmlns="http://schemas.openxmlformats.org/spreadsheetml/2006/main" count="846" uniqueCount="291">
  <si>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</si>
  <si>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</si>
  <si>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</si>
  <si>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</si>
  <si>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</si>
  <si>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</si>
  <si>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</si>
  <si>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</si>
  <si>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</si>
  <si>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</si>
  <si>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</si>
  <si>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Кузнецов Сергей</t>
  </si>
  <si>
    <t>Открытая (31.08.1982)/38</t>
  </si>
  <si>
    <t>53,90</t>
  </si>
  <si>
    <t xml:space="preserve">Протвино/Московская область </t>
  </si>
  <si>
    <t>75,0</t>
  </si>
  <si>
    <t>80,0</t>
  </si>
  <si>
    <t>82,5</t>
  </si>
  <si>
    <t>105,0</t>
  </si>
  <si>
    <t>107,5</t>
  </si>
  <si>
    <t>ВЕСОВАЯ КАТЕГОРИЯ   90</t>
  </si>
  <si>
    <t>Мухин Александр</t>
  </si>
  <si>
    <t>Открытая (19.05.1996)/24</t>
  </si>
  <si>
    <t>87,50</t>
  </si>
  <si>
    <t xml:space="preserve">Обнинск/Калужская область </t>
  </si>
  <si>
    <t>175,0</t>
  </si>
  <si>
    <t>185,0</t>
  </si>
  <si>
    <t>200,0</t>
  </si>
  <si>
    <t>155,0</t>
  </si>
  <si>
    <t>165,0</t>
  </si>
  <si>
    <t>190,0</t>
  </si>
  <si>
    <t>210,0</t>
  </si>
  <si>
    <t>215,0</t>
  </si>
  <si>
    <t xml:space="preserve">Трубичкин Я. </t>
  </si>
  <si>
    <t>ВЕСОВАЯ КАТЕГОРИЯ   140+</t>
  </si>
  <si>
    <t>Крылов Виктор</t>
  </si>
  <si>
    <t>Открытая (20.05.1985)/35</t>
  </si>
  <si>
    <t>146,60</t>
  </si>
  <si>
    <t xml:space="preserve">Подольск/Московская область </t>
  </si>
  <si>
    <t>230,0</t>
  </si>
  <si>
    <t>240,0</t>
  </si>
  <si>
    <t>250,0</t>
  </si>
  <si>
    <t>300,0</t>
  </si>
  <si>
    <t>325,0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</si>
  <si>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</si>
  <si>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</si>
  <si>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</si>
  <si>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</si>
  <si>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</si>
  <si>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>90</t>
  </si>
  <si>
    <t>1</t>
  </si>
  <si>
    <t/>
  </si>
  <si>
    <t>ВЕСОВАЯ КАТЕГОРИЯ   48</t>
  </si>
  <si>
    <t>Назарова Екатерина</t>
  </si>
  <si>
    <t>Открытая (19.06.1986)/34</t>
  </si>
  <si>
    <t>46,70</t>
  </si>
  <si>
    <t xml:space="preserve">Мценск/Орловская область </t>
  </si>
  <si>
    <t>67,5</t>
  </si>
  <si>
    <t>70,0</t>
  </si>
  <si>
    <t>72,5</t>
  </si>
  <si>
    <t>37,5</t>
  </si>
  <si>
    <t>40,0</t>
  </si>
  <si>
    <t>42,5</t>
  </si>
  <si>
    <t>90,0</t>
  </si>
  <si>
    <t>95,0</t>
  </si>
  <si>
    <t>97,5</t>
  </si>
  <si>
    <t>ВЕСОВАЯ КАТЕГОРИЯ   52</t>
  </si>
  <si>
    <t>Полойникова Вера</t>
  </si>
  <si>
    <t>Открытая (20.05.1986)/34</t>
  </si>
  <si>
    <t>50,90</t>
  </si>
  <si>
    <t xml:space="preserve">Архангельск/Архангельская область </t>
  </si>
  <si>
    <t>47,5</t>
  </si>
  <si>
    <t>50,0</t>
  </si>
  <si>
    <t>52,5</t>
  </si>
  <si>
    <t>115,0</t>
  </si>
  <si>
    <t>117,5</t>
  </si>
  <si>
    <t xml:space="preserve">Аниканов А. </t>
  </si>
  <si>
    <t>Дедкова Екатерина</t>
  </si>
  <si>
    <t>Открытая (14.12.1989)/30</t>
  </si>
  <si>
    <t>54,90</t>
  </si>
  <si>
    <t xml:space="preserve">Серпухов/Московская область </t>
  </si>
  <si>
    <t>92,5</t>
  </si>
  <si>
    <t>100,0</t>
  </si>
  <si>
    <t xml:space="preserve">Тюлькин К. </t>
  </si>
  <si>
    <t>ВЕСОВАЯ КАТЕГОРИЯ   60</t>
  </si>
  <si>
    <t>Докукина Татьяна</t>
  </si>
  <si>
    <t>Открытая (17.04.1986)/34</t>
  </si>
  <si>
    <t>58,80</t>
  </si>
  <si>
    <t>85,0</t>
  </si>
  <si>
    <t>45,0</t>
  </si>
  <si>
    <t xml:space="preserve">Назарова Е. </t>
  </si>
  <si>
    <t>ВЕСОВАЯ КАТЕГОРИЯ   67.5</t>
  </si>
  <si>
    <t>Назарук Екатерина</t>
  </si>
  <si>
    <t>Девушки 15-19 (12.07.2002)/18</t>
  </si>
  <si>
    <t>65,90</t>
  </si>
  <si>
    <t>55,0</t>
  </si>
  <si>
    <t xml:space="preserve">Гребнев Е. </t>
  </si>
  <si>
    <t>Щербаков Дмитрий</t>
  </si>
  <si>
    <t>Юноши 15-19 (08.08.2004)/16</t>
  </si>
  <si>
    <t>55,60</t>
  </si>
  <si>
    <t>65,0</t>
  </si>
  <si>
    <t>60,0</t>
  </si>
  <si>
    <t>62,5</t>
  </si>
  <si>
    <t>ВЕСОВАЯ КАТЕГОРИЯ   75</t>
  </si>
  <si>
    <t>Шестаков Даниил</t>
  </si>
  <si>
    <t>Юноши 15-19 (11.08.2001)/19</t>
  </si>
  <si>
    <t>73,40</t>
  </si>
  <si>
    <t xml:space="preserve">Тула/Тульская область </t>
  </si>
  <si>
    <t>135,0</t>
  </si>
  <si>
    <t>140,0</t>
  </si>
  <si>
    <t>145,0</t>
  </si>
  <si>
    <t>150,0</t>
  </si>
  <si>
    <t xml:space="preserve">Скорятин А. </t>
  </si>
  <si>
    <t>ВЕСОВАЯ КАТЕГОРИЯ   82.5</t>
  </si>
  <si>
    <t>Тюлькин Кирилл</t>
  </si>
  <si>
    <t>Открытая (20.10.1982)/37</t>
  </si>
  <si>
    <t>80,80</t>
  </si>
  <si>
    <t>Герасименко Олег</t>
  </si>
  <si>
    <t>80,90</t>
  </si>
  <si>
    <t xml:space="preserve">Москва </t>
  </si>
  <si>
    <t>112,5</t>
  </si>
  <si>
    <t>170,0</t>
  </si>
  <si>
    <t xml:space="preserve">Дурнов Р. </t>
  </si>
  <si>
    <t>232,5</t>
  </si>
  <si>
    <t>260,0</t>
  </si>
  <si>
    <t>82.5</t>
  </si>
  <si>
    <t>-</t>
  </si>
  <si>
    <t>ВЕСОВАЯ КАТЕГОРИЯ   125</t>
  </si>
  <si>
    <t>Романов Александр</t>
  </si>
  <si>
    <t>Открытая (02.02.1973)/47</t>
  </si>
  <si>
    <t>110,90</t>
  </si>
  <si>
    <t>217,5</t>
  </si>
  <si>
    <t>192,5</t>
  </si>
  <si>
    <t>197,5</t>
  </si>
  <si>
    <t>245,0</t>
  </si>
  <si>
    <t>270,0</t>
  </si>
  <si>
    <t>Федорова Лидия</t>
  </si>
  <si>
    <t>Открытая (25.08.1989)/31</t>
  </si>
  <si>
    <t>52,00</t>
  </si>
  <si>
    <t>Мурцев Ярослав</t>
  </si>
  <si>
    <t>Юноши 15-19 (07.06.2010)/10</t>
  </si>
  <si>
    <t>41,80</t>
  </si>
  <si>
    <t>25,0</t>
  </si>
  <si>
    <t>30,0</t>
  </si>
  <si>
    <t>32,5</t>
  </si>
  <si>
    <t>ВЕСОВАЯ КАТЕГОРИЯ   100</t>
  </si>
  <si>
    <t>Кореневский Руслан</t>
  </si>
  <si>
    <t>Открытая (29.12.1980)/39</t>
  </si>
  <si>
    <t>98,80</t>
  </si>
  <si>
    <t>ВЕСОВАЯ КАТЕГОРИЯ   110</t>
  </si>
  <si>
    <t>Модонов Юрий</t>
  </si>
  <si>
    <t>Открытая (01.06.1995)/25</t>
  </si>
  <si>
    <t>105,20</t>
  </si>
  <si>
    <t>180,0</t>
  </si>
  <si>
    <t xml:space="preserve">Кореневский Р. </t>
  </si>
  <si>
    <t>Саникидзе Эдуард</t>
  </si>
  <si>
    <t>Открытая (18.11.1981)/38</t>
  </si>
  <si>
    <t>102,90</t>
  </si>
  <si>
    <t xml:space="preserve">Результат </t>
  </si>
  <si>
    <t>100</t>
  </si>
  <si>
    <t>Результат</t>
  </si>
  <si>
    <t>2</t>
  </si>
  <si>
    <t>Новлянская Ольга</t>
  </si>
  <si>
    <t>Открытая (01.02.1981)/39</t>
  </si>
  <si>
    <t>51,30</t>
  </si>
  <si>
    <t>Грязева Алёна</t>
  </si>
  <si>
    <t>Открытая (08.10.1992)/27</t>
  </si>
  <si>
    <t>49,90</t>
  </si>
  <si>
    <t>Романенко Ольга</t>
  </si>
  <si>
    <t>Открытая (14.03.1995)/25</t>
  </si>
  <si>
    <t>Чичкова-Баженова Валерия</t>
  </si>
  <si>
    <t>57,80</t>
  </si>
  <si>
    <t xml:space="preserve">Шумаев Р. </t>
  </si>
  <si>
    <t>Федченко Дарья</t>
  </si>
  <si>
    <t>Девушки 15-19 (21.02.2003)/17</t>
  </si>
  <si>
    <t>66,80</t>
  </si>
  <si>
    <t>Храпко Сергей</t>
  </si>
  <si>
    <t>Юноши 15-19 (03.11.2000)/19</t>
  </si>
  <si>
    <t>64,50</t>
  </si>
  <si>
    <t>120,0</t>
  </si>
  <si>
    <t>Герасименко Андрей</t>
  </si>
  <si>
    <t>Юноши 15-19 (27.05.2004)/16</t>
  </si>
  <si>
    <t>65,30</t>
  </si>
  <si>
    <t>Катаргин Дмитрий</t>
  </si>
  <si>
    <t>65,00</t>
  </si>
  <si>
    <t>Кузьмин Алексей</t>
  </si>
  <si>
    <t>Открытая (29.07.1995)/25</t>
  </si>
  <si>
    <t>67,10</t>
  </si>
  <si>
    <t>125,0</t>
  </si>
  <si>
    <t>127,5</t>
  </si>
  <si>
    <t>Колесов Карим</t>
  </si>
  <si>
    <t>Юноши 15-19 (15.10.2003)/16</t>
  </si>
  <si>
    <t>73,10</t>
  </si>
  <si>
    <t>102,5</t>
  </si>
  <si>
    <t>Петриченко Максим</t>
  </si>
  <si>
    <t>Открытая (31.05.1987)/33</t>
  </si>
  <si>
    <t>82,40</t>
  </si>
  <si>
    <t xml:space="preserve">Рязань/Рязанская область </t>
  </si>
  <si>
    <t>160,0</t>
  </si>
  <si>
    <t>162,5</t>
  </si>
  <si>
    <t>Шипилов Василий</t>
  </si>
  <si>
    <t>Открытая (13.05.1986)/34</t>
  </si>
  <si>
    <t>87,30</t>
  </si>
  <si>
    <t>177,5</t>
  </si>
  <si>
    <t>Шевяков Денис</t>
  </si>
  <si>
    <t>Открытая (15.04.1983)/37</t>
  </si>
  <si>
    <t>85,40</t>
  </si>
  <si>
    <t>157,5</t>
  </si>
  <si>
    <t xml:space="preserve">Исаев М. </t>
  </si>
  <si>
    <t>Родионов Евгений</t>
  </si>
  <si>
    <t>Открытая (02.10.1985)/35</t>
  </si>
  <si>
    <t>147,5</t>
  </si>
  <si>
    <t>Усатов Николай</t>
  </si>
  <si>
    <t>Открытая (25.06.1986)/34</t>
  </si>
  <si>
    <t>152,5</t>
  </si>
  <si>
    <t>Лалас Сергей</t>
  </si>
  <si>
    <t>Открытая (10.05.1985)/35</t>
  </si>
  <si>
    <t>88,10</t>
  </si>
  <si>
    <t>Жиганов Михаил</t>
  </si>
  <si>
    <t>Открытая (07.06.1981)/39</t>
  </si>
  <si>
    <t>95,70</t>
  </si>
  <si>
    <t xml:space="preserve">Пущино/Московская область </t>
  </si>
  <si>
    <t>ВЕСОВАЯ КАТЕГОРИЯ   140</t>
  </si>
  <si>
    <t>Григорьев Дмитрий</t>
  </si>
  <si>
    <t>Открытая (23.03.1993)/27</t>
  </si>
  <si>
    <t>136,70</t>
  </si>
  <si>
    <t>3</t>
  </si>
  <si>
    <t>4</t>
  </si>
  <si>
    <t>5</t>
  </si>
  <si>
    <t>Работкин Иван</t>
  </si>
  <si>
    <t>109,00</t>
  </si>
  <si>
    <t>Дурнов Роман</t>
  </si>
  <si>
    <t>Открытая (23.09.1986)/34</t>
  </si>
  <si>
    <t>75,00</t>
  </si>
  <si>
    <t xml:space="preserve">Красногорск/Московская область </t>
  </si>
  <si>
    <t>Герасименко Александр</t>
  </si>
  <si>
    <t>72,70</t>
  </si>
  <si>
    <t>Жеронкин Егор</t>
  </si>
  <si>
    <t>Крюков Игорь</t>
  </si>
  <si>
    <t>Открытая (20.11.1991)/28</t>
  </si>
  <si>
    <t>68,50</t>
  </si>
  <si>
    <t>182,5</t>
  </si>
  <si>
    <t>195,0</t>
  </si>
  <si>
    <t>Архипов Антон</t>
  </si>
  <si>
    <t>Открытая (23.06.1994)/26</t>
  </si>
  <si>
    <t>78,40</t>
  </si>
  <si>
    <t xml:space="preserve">Королёв/Московская область </t>
  </si>
  <si>
    <t>Лысенко Ким</t>
  </si>
  <si>
    <t>Открытая (20.08.1987)/33</t>
  </si>
  <si>
    <t>97,20</t>
  </si>
  <si>
    <t>35,0</t>
  </si>
  <si>
    <t>Толстов Дмитрий</t>
  </si>
  <si>
    <t>100,90</t>
  </si>
  <si>
    <t xml:space="preserve">Кашира/Московская область </t>
  </si>
  <si>
    <t>205,0</t>
  </si>
  <si>
    <t xml:space="preserve">Егорочкин А. </t>
  </si>
  <si>
    <t>Товстоног Максим</t>
  </si>
  <si>
    <t>Открытая (05.06.1983)/37</t>
  </si>
  <si>
    <t>76,30</t>
  </si>
  <si>
    <t>Открытый Кубок Московской области "Окские богатыри VII"
СПР Жим лежа в многопетельной софт экипировке
Серпухов/Московская область, 3 октября 2020 года</t>
  </si>
  <si>
    <t>Открытый Кубок Московской области "Окские богатыри VII"
СПР Жим лежа в однопетельной софт экипировке ДК
Серпухов/Московская область, 3 октября 2020 года</t>
  </si>
  <si>
    <t>Открытый Кубок Московской области "Окские богатыри VII"
СПР Строгий подъем штанги на бицепс ДК
Серпухов/Московская область, 3 октября 2020 года</t>
  </si>
  <si>
    <t>Открытый Кубок Московской области "Окские богатыри VII"
СПР Жим штанги стоя ДК
Серпухов/Московская область, 3 октября 2020 года</t>
  </si>
  <si>
    <t>Открытый Кубок Московской области "Окские богатыри VII"
IPL Присед без экипировки ДК
Серпухов/Московская область, 3 октября 2020 года</t>
  </si>
  <si>
    <t>Открытый Кубок Московской области "Окские богатыри VII"
IPL Становая тяга в однослойной экипировке ДК
Серпухов/Московская область, 3 октября 2020 года</t>
  </si>
  <si>
    <t>Открытый Кубок Московской области "Окские богатыри VII"
IPL Становая тяга без экипировки ДК
Серпухов/Московская область, 3 октября 2020 года</t>
  </si>
  <si>
    <t>Открытый Кубок Московской области "Окские богатыри VII"
IPL Жим лежа в однослойной экипировке
Серпухов/Московская область, 3 октября 2020 года</t>
  </si>
  <si>
    <t>Открытый Кубок Московской области "Окские богатыри VII"
IPL Жим лежа без экипировки ДК
Серпухов/Московская область, 3 октября 2020 года</t>
  </si>
  <si>
    <t>Открытый Кубок Московской области "Окские богатыри VII"
IPL Жим лежа без экипировки
Серпухов/Московская область, 3 октября 2020 года</t>
  </si>
  <si>
    <t>Открытый Кубок Московской области "Окские богатыри VII"
IPL Пауэрлифтинг в бинтах
Серпухов/Московская область, 3 октября 2020 года</t>
  </si>
  <si>
    <t>Открытый Кубок Московской области "Окские богатыри VII"
IPL Пауэрлифтинг без экипировки ДК
Серпухов/Московская область, 3 октября 2020 года</t>
  </si>
  <si>
    <t>Открытый Кубок Московской области "Окские богатыри VII"
IPL Пауэрлифтинг без экипировки
Серпухов/Московская область, 3 октября 2020 года</t>
  </si>
  <si>
    <t>Мастера 40-49 (26.10.1973)/46</t>
  </si>
  <si>
    <t>Юниоры 20-23 (16.08.1997)/23</t>
  </si>
  <si>
    <t>Юниоры 20-23 (15.08.1998)/22</t>
  </si>
  <si>
    <t>Мастера 40-44 (23.03.1980)/40</t>
  </si>
  <si>
    <t>Мастера 45-49 (18.08.1974)/46</t>
  </si>
  <si>
    <t>Юниоры 20-23 (21.09.2000)/20</t>
  </si>
  <si>
    <t>Мастера 40-44 (20.11.1975)/44</t>
  </si>
  <si>
    <t>Долгопрудный/Московская область</t>
  </si>
  <si>
    <t>Весовая категория</t>
  </si>
  <si>
    <t>Кардымово/Смоленская область</t>
  </si>
  <si>
    <t xml:space="preserve">
Дата рождения/Возраст</t>
  </si>
  <si>
    <t>Возрастная группа</t>
  </si>
  <si>
    <t>O</t>
  </si>
  <si>
    <t>J</t>
  </si>
  <si>
    <t>M1</t>
  </si>
  <si>
    <t>T</t>
  </si>
  <si>
    <t>M2</t>
  </si>
  <si>
    <t>№</t>
  </si>
  <si>
    <t>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</si>
</sst>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29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4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9" bestFit="1" customWidth="1"/>
    <col min="20" max="20" width="8.5" style="6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40" t="s">
        <v>270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2" t="s">
        <v>1</v>
      </c>
      <c r="T3" s="34" t="s">
        <v>3</v>
      </c>
      <c r="U3" s="36" t="s">
        <v>2</v>
      </c>
    </row>
    <row r="4" spans="1:21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3"/>
      <c r="T4" s="35"/>
      <c r="U4" s="37"/>
    </row>
    <row r="5" spans="1:21" ht="16">
      <c r="A5" s="38" t="s">
        <v>52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50</v>
      </c>
      <c r="B6" s="7" t="s">
        <v>53</v>
      </c>
      <c r="C6" s="7" t="s">
        <v>54</v>
      </c>
      <c r="D6" s="7" t="s">
        <v>55</v>
      </c>
      <c r="E6" s="7" t="s">
        <v>284</v>
      </c>
      <c r="F6" s="7" t="s">
        <v>56</v>
      </c>
      <c r="G6" s="15" t="s">
        <v>57</v>
      </c>
      <c r="H6" s="14" t="s">
        <v>58</v>
      </c>
      <c r="I6" s="14" t="s">
        <v>59</v>
      </c>
      <c r="J6" s="8"/>
      <c r="K6" s="14" t="s">
        <v>60</v>
      </c>
      <c r="L6" s="15" t="s">
        <v>61</v>
      </c>
      <c r="M6" s="15" t="s">
        <v>62</v>
      </c>
      <c r="N6" s="8"/>
      <c r="O6" s="14" t="s">
        <v>63</v>
      </c>
      <c r="P6" s="14" t="s">
        <v>64</v>
      </c>
      <c r="Q6" s="14" t="s">
        <v>65</v>
      </c>
      <c r="R6" s="8"/>
      <c r="S6" s="28" t="str">
        <f>"207,5"</f>
        <v>207,5</v>
      </c>
      <c r="T6" s="8" t="str">
        <f>"280,3532"</f>
        <v>280,3532</v>
      </c>
      <c r="U6" s="7"/>
    </row>
    <row r="7" spans="1:21">
      <c r="B7" s="5" t="s">
        <v>51</v>
      </c>
    </row>
    <row r="8" spans="1:21" ht="16">
      <c r="A8" s="51" t="s">
        <v>66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50</v>
      </c>
      <c r="B9" s="7" t="s">
        <v>67</v>
      </c>
      <c r="C9" s="7" t="s">
        <v>68</v>
      </c>
      <c r="D9" s="7" t="s">
        <v>69</v>
      </c>
      <c r="E9" s="7" t="s">
        <v>284</v>
      </c>
      <c r="F9" s="7" t="s">
        <v>70</v>
      </c>
      <c r="G9" s="14" t="s">
        <v>63</v>
      </c>
      <c r="H9" s="14" t="s">
        <v>64</v>
      </c>
      <c r="I9" s="15" t="s">
        <v>65</v>
      </c>
      <c r="J9" s="8"/>
      <c r="K9" s="14" t="s">
        <v>71</v>
      </c>
      <c r="L9" s="14" t="s">
        <v>72</v>
      </c>
      <c r="M9" s="15" t="s">
        <v>73</v>
      </c>
      <c r="N9" s="8"/>
      <c r="O9" s="14" t="s">
        <v>18</v>
      </c>
      <c r="P9" s="14" t="s">
        <v>74</v>
      </c>
      <c r="Q9" s="15" t="s">
        <v>75</v>
      </c>
      <c r="R9" s="8"/>
      <c r="S9" s="28" t="str">
        <f>"260,0"</f>
        <v>260,0</v>
      </c>
      <c r="T9" s="8" t="str">
        <f>"329,4980"</f>
        <v>329,4980</v>
      </c>
      <c r="U9" s="7" t="s">
        <v>76</v>
      </c>
    </row>
    <row r="10" spans="1:21">
      <c r="B10" s="5" t="s">
        <v>51</v>
      </c>
    </row>
    <row r="11" spans="1:21" ht="16">
      <c r="A11" s="51" t="s">
        <v>10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8" t="s">
        <v>50</v>
      </c>
      <c r="B12" s="7" t="s">
        <v>77</v>
      </c>
      <c r="C12" s="7" t="s">
        <v>78</v>
      </c>
      <c r="D12" s="7" t="s">
        <v>79</v>
      </c>
      <c r="E12" s="7" t="s">
        <v>284</v>
      </c>
      <c r="F12" s="7" t="s">
        <v>80</v>
      </c>
      <c r="G12" s="15" t="s">
        <v>81</v>
      </c>
      <c r="H12" s="14" t="s">
        <v>81</v>
      </c>
      <c r="I12" s="15" t="s">
        <v>82</v>
      </c>
      <c r="J12" s="8"/>
      <c r="K12" s="14" t="s">
        <v>62</v>
      </c>
      <c r="L12" s="14" t="s">
        <v>71</v>
      </c>
      <c r="M12" s="15" t="s">
        <v>73</v>
      </c>
      <c r="N12" s="8"/>
      <c r="O12" s="14" t="s">
        <v>64</v>
      </c>
      <c r="P12" s="14" t="s">
        <v>18</v>
      </c>
      <c r="Q12" s="14" t="s">
        <v>74</v>
      </c>
      <c r="R12" s="8"/>
      <c r="S12" s="28" t="str">
        <f>"255,0"</f>
        <v>255,0</v>
      </c>
      <c r="T12" s="8" t="str">
        <f>"304,7250"</f>
        <v>304,7250</v>
      </c>
      <c r="U12" s="7" t="s">
        <v>83</v>
      </c>
    </row>
    <row r="13" spans="1:21">
      <c r="B13" s="5" t="s">
        <v>51</v>
      </c>
    </row>
    <row r="14" spans="1:21" ht="16">
      <c r="A14" s="51" t="s">
        <v>84</v>
      </c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21">
      <c r="A15" s="8" t="s">
        <v>126</v>
      </c>
      <c r="B15" s="7" t="s">
        <v>85</v>
      </c>
      <c r="C15" s="7" t="s">
        <v>86</v>
      </c>
      <c r="D15" s="7" t="s">
        <v>87</v>
      </c>
      <c r="E15" s="7" t="s">
        <v>284</v>
      </c>
      <c r="F15" s="7" t="s">
        <v>56</v>
      </c>
      <c r="G15" s="15" t="s">
        <v>88</v>
      </c>
      <c r="H15" s="15" t="s">
        <v>88</v>
      </c>
      <c r="I15" s="15" t="s">
        <v>88</v>
      </c>
      <c r="J15" s="8"/>
      <c r="K15" s="15"/>
      <c r="L15" s="8"/>
      <c r="M15" s="8"/>
      <c r="N15" s="8"/>
      <c r="O15" s="15"/>
      <c r="P15" s="8"/>
      <c r="Q15" s="8"/>
      <c r="R15" s="8"/>
      <c r="S15" s="28">
        <v>0</v>
      </c>
      <c r="T15" s="8" t="str">
        <f>"0,0000"</f>
        <v>0,0000</v>
      </c>
      <c r="U15" s="7" t="s">
        <v>90</v>
      </c>
    </row>
    <row r="16" spans="1:21">
      <c r="B16" s="5" t="s">
        <v>51</v>
      </c>
    </row>
    <row r="17" spans="1:21" ht="16">
      <c r="A17" s="51" t="s">
        <v>91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1">
      <c r="A18" s="8" t="s">
        <v>50</v>
      </c>
      <c r="B18" s="7" t="s">
        <v>92</v>
      </c>
      <c r="C18" s="7" t="s">
        <v>93</v>
      </c>
      <c r="D18" s="7" t="s">
        <v>94</v>
      </c>
      <c r="E18" s="7" t="s">
        <v>287</v>
      </c>
      <c r="F18" s="7" t="s">
        <v>80</v>
      </c>
      <c r="G18" s="14" t="s">
        <v>17</v>
      </c>
      <c r="H18" s="14" t="s">
        <v>88</v>
      </c>
      <c r="I18" s="15" t="s">
        <v>63</v>
      </c>
      <c r="J18" s="8"/>
      <c r="K18" s="14" t="s">
        <v>72</v>
      </c>
      <c r="L18" s="14" t="s">
        <v>73</v>
      </c>
      <c r="M18" s="15" t="s">
        <v>95</v>
      </c>
      <c r="N18" s="8"/>
      <c r="O18" s="14" t="s">
        <v>63</v>
      </c>
      <c r="P18" s="14" t="s">
        <v>64</v>
      </c>
      <c r="Q18" s="15" t="s">
        <v>65</v>
      </c>
      <c r="R18" s="8"/>
      <c r="S18" s="28" t="str">
        <f>"232,5"</f>
        <v>232,5</v>
      </c>
      <c r="T18" s="8" t="str">
        <f>"241,4512"</f>
        <v>241,4512</v>
      </c>
      <c r="U18" s="7" t="s">
        <v>96</v>
      </c>
    </row>
    <row r="19" spans="1:21">
      <c r="B19" s="5" t="s">
        <v>51</v>
      </c>
    </row>
    <row r="20" spans="1:21" ht="16">
      <c r="A20" s="51" t="s">
        <v>10</v>
      </c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1">
      <c r="A21" s="8" t="s">
        <v>50</v>
      </c>
      <c r="B21" s="7" t="s">
        <v>97</v>
      </c>
      <c r="C21" s="7" t="s">
        <v>98</v>
      </c>
      <c r="D21" s="7" t="s">
        <v>99</v>
      </c>
      <c r="E21" s="7" t="s">
        <v>287</v>
      </c>
      <c r="F21" s="7" t="s">
        <v>80</v>
      </c>
      <c r="G21" s="14" t="s">
        <v>100</v>
      </c>
      <c r="H21" s="14" t="s">
        <v>58</v>
      </c>
      <c r="I21" s="14" t="s">
        <v>59</v>
      </c>
      <c r="J21" s="8"/>
      <c r="K21" s="14" t="s">
        <v>72</v>
      </c>
      <c r="L21" s="14" t="s">
        <v>101</v>
      </c>
      <c r="M21" s="15" t="s">
        <v>102</v>
      </c>
      <c r="N21" s="8"/>
      <c r="O21" s="14" t="s">
        <v>16</v>
      </c>
      <c r="P21" s="14" t="s">
        <v>82</v>
      </c>
      <c r="Q21" s="14" t="s">
        <v>18</v>
      </c>
      <c r="R21" s="8"/>
      <c r="S21" s="28" t="str">
        <f>"237,5"</f>
        <v>237,5</v>
      </c>
      <c r="T21" s="8" t="str">
        <f>"217,7400"</f>
        <v>217,7400</v>
      </c>
      <c r="U21" s="7" t="s">
        <v>96</v>
      </c>
    </row>
    <row r="22" spans="1:21">
      <c r="B22" s="5" t="s">
        <v>51</v>
      </c>
    </row>
    <row r="23" spans="1:21" ht="16">
      <c r="A23" s="51" t="s">
        <v>103</v>
      </c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21">
      <c r="A24" s="8" t="s">
        <v>50</v>
      </c>
      <c r="B24" s="7" t="s">
        <v>104</v>
      </c>
      <c r="C24" s="7" t="s">
        <v>105</v>
      </c>
      <c r="D24" s="7" t="s">
        <v>106</v>
      </c>
      <c r="E24" s="7" t="s">
        <v>287</v>
      </c>
      <c r="F24" s="7" t="s">
        <v>107</v>
      </c>
      <c r="G24" s="14" t="s">
        <v>108</v>
      </c>
      <c r="H24" s="14" t="s">
        <v>109</v>
      </c>
      <c r="I24" s="15" t="s">
        <v>110</v>
      </c>
      <c r="J24" s="8"/>
      <c r="K24" s="14" t="s">
        <v>81</v>
      </c>
      <c r="L24" s="15" t="s">
        <v>65</v>
      </c>
      <c r="M24" s="15" t="s">
        <v>65</v>
      </c>
      <c r="N24" s="8"/>
      <c r="O24" s="15" t="s">
        <v>109</v>
      </c>
      <c r="P24" s="14" t="s">
        <v>109</v>
      </c>
      <c r="Q24" s="14" t="s">
        <v>111</v>
      </c>
      <c r="R24" s="8"/>
      <c r="S24" s="28" t="str">
        <f>"382,5"</f>
        <v>382,5</v>
      </c>
      <c r="T24" s="8" t="str">
        <f>"276,7388"</f>
        <v>276,7388</v>
      </c>
      <c r="U24" s="7" t="s">
        <v>112</v>
      </c>
    </row>
    <row r="25" spans="1:21">
      <c r="B25" s="5" t="s">
        <v>51</v>
      </c>
    </row>
    <row r="26" spans="1:21" ht="16">
      <c r="A26" s="51" t="s">
        <v>113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17" t="s">
        <v>50</v>
      </c>
      <c r="B27" s="16" t="s">
        <v>114</v>
      </c>
      <c r="C27" s="16" t="s">
        <v>115</v>
      </c>
      <c r="D27" s="16" t="s">
        <v>116</v>
      </c>
      <c r="E27" s="16" t="s">
        <v>284</v>
      </c>
      <c r="F27" s="16" t="s">
        <v>80</v>
      </c>
      <c r="G27" s="20" t="s">
        <v>28</v>
      </c>
      <c r="H27" s="20" t="s">
        <v>29</v>
      </c>
      <c r="I27" s="20" t="s">
        <v>25</v>
      </c>
      <c r="J27" s="17"/>
      <c r="K27" s="20" t="s">
        <v>108</v>
      </c>
      <c r="L27" s="20" t="s">
        <v>109</v>
      </c>
      <c r="M27" s="21" t="s">
        <v>110</v>
      </c>
      <c r="N27" s="17"/>
      <c r="O27" s="21" t="s">
        <v>26</v>
      </c>
      <c r="P27" s="20" t="s">
        <v>26</v>
      </c>
      <c r="Q27" s="17"/>
      <c r="R27" s="17"/>
      <c r="S27" s="30" t="str">
        <f>"500,0"</f>
        <v>500,0</v>
      </c>
      <c r="T27" s="17" t="str">
        <f>"339,2500"</f>
        <v>339,2500</v>
      </c>
      <c r="U27" s="16"/>
    </row>
    <row r="28" spans="1:21">
      <c r="A28" s="19" t="s">
        <v>50</v>
      </c>
      <c r="B28" s="18" t="s">
        <v>117</v>
      </c>
      <c r="C28" s="18" t="s">
        <v>278</v>
      </c>
      <c r="D28" s="18" t="s">
        <v>118</v>
      </c>
      <c r="E28" s="18" t="s">
        <v>286</v>
      </c>
      <c r="F28" s="18" t="s">
        <v>119</v>
      </c>
      <c r="G28" s="22" t="s">
        <v>111</v>
      </c>
      <c r="H28" s="22" t="s">
        <v>29</v>
      </c>
      <c r="I28" s="22" t="s">
        <v>25</v>
      </c>
      <c r="J28" s="19"/>
      <c r="K28" s="22" t="s">
        <v>82</v>
      </c>
      <c r="L28" s="22" t="s">
        <v>19</v>
      </c>
      <c r="M28" s="23" t="s">
        <v>120</v>
      </c>
      <c r="N28" s="19"/>
      <c r="O28" s="23" t="s">
        <v>121</v>
      </c>
      <c r="P28" s="22" t="s">
        <v>26</v>
      </c>
      <c r="Q28" s="22" t="s">
        <v>27</v>
      </c>
      <c r="R28" s="19"/>
      <c r="S28" s="31" t="str">
        <f>"482,5"</f>
        <v>482,5</v>
      </c>
      <c r="T28" s="19" t="str">
        <f>"341,4786"</f>
        <v>341,4786</v>
      </c>
      <c r="U28" s="18" t="s">
        <v>122</v>
      </c>
    </row>
    <row r="29" spans="1:21">
      <c r="B29" s="5" t="s">
        <v>51</v>
      </c>
    </row>
  </sheetData>
  <mergeCells count="21">
    <mergeCell ref="A26:R26"/>
    <mergeCell ref="B3:B4"/>
    <mergeCell ref="A8:R8"/>
    <mergeCell ref="A11:R11"/>
    <mergeCell ref="A14:R14"/>
    <mergeCell ref="A17:R17"/>
    <mergeCell ref="A20:R20"/>
    <mergeCell ref="A23:R23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" style="6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0" t="s">
        <v>265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9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84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85</v>
      </c>
      <c r="C6" s="7" t="s">
        <v>86</v>
      </c>
      <c r="D6" s="7" t="s">
        <v>87</v>
      </c>
      <c r="E6" s="7" t="s">
        <v>284</v>
      </c>
      <c r="F6" s="7" t="s">
        <v>56</v>
      </c>
      <c r="G6" s="14" t="s">
        <v>81</v>
      </c>
      <c r="H6" s="14" t="s">
        <v>193</v>
      </c>
      <c r="I6" s="14" t="s">
        <v>74</v>
      </c>
      <c r="J6" s="8"/>
      <c r="K6" s="8" t="str">
        <f>"115,0"</f>
        <v>115,0</v>
      </c>
      <c r="L6" s="8" t="str">
        <f>"130,2375"</f>
        <v>130,2375</v>
      </c>
      <c r="M6" s="7" t="s">
        <v>90</v>
      </c>
    </row>
    <row r="7" spans="1:13">
      <c r="B7" s="5" t="s">
        <v>51</v>
      </c>
    </row>
    <row r="8" spans="1:13" ht="16">
      <c r="A8" s="51" t="s">
        <v>103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17" t="s">
        <v>50</v>
      </c>
      <c r="B9" s="16" t="s">
        <v>235</v>
      </c>
      <c r="C9" s="16" t="s">
        <v>273</v>
      </c>
      <c r="D9" s="16" t="s">
        <v>236</v>
      </c>
      <c r="E9" s="16" t="s">
        <v>285</v>
      </c>
      <c r="F9" s="16" t="s">
        <v>119</v>
      </c>
      <c r="G9" s="20" t="s">
        <v>109</v>
      </c>
      <c r="H9" s="20" t="s">
        <v>28</v>
      </c>
      <c r="I9" s="21" t="s">
        <v>121</v>
      </c>
      <c r="J9" s="17"/>
      <c r="K9" s="17" t="str">
        <f>"155,0"</f>
        <v>155,0</v>
      </c>
      <c r="L9" s="17" t="str">
        <f>"112,9175"</f>
        <v>112,9175</v>
      </c>
      <c r="M9" s="16" t="s">
        <v>122</v>
      </c>
    </row>
    <row r="10" spans="1:13">
      <c r="A10" s="25" t="s">
        <v>161</v>
      </c>
      <c r="B10" s="24" t="s">
        <v>237</v>
      </c>
      <c r="C10" s="24" t="s">
        <v>274</v>
      </c>
      <c r="D10" s="24" t="s">
        <v>192</v>
      </c>
      <c r="E10" s="24" t="s">
        <v>285</v>
      </c>
      <c r="F10" s="24" t="s">
        <v>119</v>
      </c>
      <c r="G10" s="26" t="s">
        <v>110</v>
      </c>
      <c r="H10" s="27" t="s">
        <v>29</v>
      </c>
      <c r="I10" s="27" t="s">
        <v>29</v>
      </c>
      <c r="J10" s="25"/>
      <c r="K10" s="25" t="str">
        <f>"145,0"</f>
        <v>145,0</v>
      </c>
      <c r="L10" s="25" t="str">
        <f>"105,2120"</f>
        <v>105,2120</v>
      </c>
      <c r="M10" s="24" t="s">
        <v>122</v>
      </c>
    </row>
    <row r="11" spans="1:13">
      <c r="A11" s="19" t="s">
        <v>50</v>
      </c>
      <c r="B11" s="18" t="s">
        <v>238</v>
      </c>
      <c r="C11" s="18" t="s">
        <v>239</v>
      </c>
      <c r="D11" s="18" t="s">
        <v>240</v>
      </c>
      <c r="E11" s="18" t="s">
        <v>284</v>
      </c>
      <c r="F11" s="18" t="s">
        <v>119</v>
      </c>
      <c r="G11" s="22" t="s">
        <v>25</v>
      </c>
      <c r="H11" s="22" t="s">
        <v>241</v>
      </c>
      <c r="I11" s="22" t="s">
        <v>242</v>
      </c>
      <c r="J11" s="19"/>
      <c r="K11" s="19" t="str">
        <f>"195,0"</f>
        <v>195,0</v>
      </c>
      <c r="L11" s="19" t="str">
        <f>"148,6095"</f>
        <v>148,6095</v>
      </c>
      <c r="M11" s="18" t="s">
        <v>76</v>
      </c>
    </row>
    <row r="12" spans="1:13">
      <c r="B12" s="5" t="s">
        <v>51</v>
      </c>
    </row>
    <row r="13" spans="1:13" ht="16">
      <c r="A13" s="51" t="s">
        <v>113</v>
      </c>
      <c r="B13" s="51"/>
      <c r="C13" s="52"/>
      <c r="D13" s="52"/>
      <c r="E13" s="52"/>
      <c r="F13" s="52"/>
      <c r="G13" s="52"/>
      <c r="H13" s="52"/>
      <c r="I13" s="52"/>
      <c r="J13" s="52"/>
    </row>
    <row r="14" spans="1:13">
      <c r="A14" s="8" t="s">
        <v>50</v>
      </c>
      <c r="B14" s="7" t="s">
        <v>243</v>
      </c>
      <c r="C14" s="7" t="s">
        <v>244</v>
      </c>
      <c r="D14" s="7" t="s">
        <v>245</v>
      </c>
      <c r="E14" s="7" t="s">
        <v>284</v>
      </c>
      <c r="F14" s="7" t="s">
        <v>246</v>
      </c>
      <c r="G14" s="14" t="s">
        <v>30</v>
      </c>
      <c r="H14" s="14" t="s">
        <v>242</v>
      </c>
      <c r="I14" s="14" t="s">
        <v>27</v>
      </c>
      <c r="J14" s="8"/>
      <c r="K14" s="8" t="str">
        <f>"200,0"</f>
        <v>200,0</v>
      </c>
      <c r="L14" s="8" t="str">
        <f>"138,3200"</f>
        <v>138,3200</v>
      </c>
      <c r="M14" s="7"/>
    </row>
    <row r="15" spans="1:13">
      <c r="B15" s="5" t="s">
        <v>51</v>
      </c>
    </row>
    <row r="16" spans="1:13" ht="16">
      <c r="A16" s="51" t="s">
        <v>145</v>
      </c>
      <c r="B16" s="51"/>
      <c r="C16" s="52"/>
      <c r="D16" s="52"/>
      <c r="E16" s="52"/>
      <c r="F16" s="52"/>
      <c r="G16" s="52"/>
      <c r="H16" s="52"/>
      <c r="I16" s="52"/>
      <c r="J16" s="52"/>
    </row>
    <row r="17" spans="1:13">
      <c r="A17" s="8" t="s">
        <v>50</v>
      </c>
      <c r="B17" s="7" t="s">
        <v>247</v>
      </c>
      <c r="C17" s="7" t="s">
        <v>248</v>
      </c>
      <c r="D17" s="7" t="s">
        <v>249</v>
      </c>
      <c r="E17" s="7" t="s">
        <v>284</v>
      </c>
      <c r="F17" s="7" t="s">
        <v>80</v>
      </c>
      <c r="G17" s="14" t="s">
        <v>27</v>
      </c>
      <c r="H17" s="15" t="s">
        <v>31</v>
      </c>
      <c r="I17" s="15" t="s">
        <v>31</v>
      </c>
      <c r="J17" s="8"/>
      <c r="K17" s="8" t="str">
        <f>"200,0"</f>
        <v>200,0</v>
      </c>
      <c r="L17" s="8" t="str">
        <f>"123,1600"</f>
        <v>123,1600</v>
      </c>
      <c r="M17" s="7"/>
    </row>
    <row r="18" spans="1:13">
      <c r="B18" s="5" t="s">
        <v>51</v>
      </c>
    </row>
  </sheetData>
  <mergeCells count="15">
    <mergeCell ref="A8:J8"/>
    <mergeCell ref="A13:J13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83203125" style="5" customWidth="1"/>
    <col min="3" max="3" width="26.33203125" style="5" bestFit="1" customWidth="1"/>
    <col min="4" max="4" width="15.5" style="5" bestFit="1" customWidth="1"/>
    <col min="5" max="5" width="9.6640625" style="5" customWidth="1"/>
    <col min="6" max="6" width="31.1640625" style="5" bestFit="1" customWidth="1"/>
    <col min="7" max="7" width="5.5" style="6" customWidth="1"/>
    <col min="8" max="8" width="4.33203125" style="6" customWidth="1"/>
    <col min="9" max="9" width="5" style="6" customWidth="1"/>
    <col min="10" max="10" width="4.83203125" style="6" customWidth="1"/>
    <col min="11" max="11" width="10.5" style="29" bestFit="1" customWidth="1"/>
    <col min="12" max="12" width="10.1640625" style="6" customWidth="1"/>
    <col min="13" max="13" width="19" style="5" customWidth="1"/>
    <col min="14" max="16384" width="9.1640625" style="3"/>
  </cols>
  <sheetData>
    <row r="1" spans="1:13" s="2" customFormat="1" ht="29" customHeight="1">
      <c r="A1" s="40" t="s">
        <v>264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9</v>
      </c>
      <c r="H3" s="34"/>
      <c r="I3" s="34"/>
      <c r="J3" s="34"/>
      <c r="K3" s="32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3"/>
      <c r="L4" s="35"/>
      <c r="M4" s="37"/>
    </row>
    <row r="5" spans="1:13" ht="16">
      <c r="A5" s="38" t="s">
        <v>103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126</v>
      </c>
      <c r="B6" s="7" t="s">
        <v>231</v>
      </c>
      <c r="C6" s="7" t="s">
        <v>232</v>
      </c>
      <c r="D6" s="7" t="s">
        <v>233</v>
      </c>
      <c r="E6" s="7" t="s">
        <v>284</v>
      </c>
      <c r="F6" s="7" t="s">
        <v>234</v>
      </c>
      <c r="G6" s="15" t="s">
        <v>27</v>
      </c>
      <c r="H6" s="8"/>
      <c r="I6" s="8"/>
      <c r="J6" s="8"/>
      <c r="K6" s="28">
        <v>0</v>
      </c>
      <c r="L6" s="8" t="str">
        <f>"0,0000"</f>
        <v>0,0000</v>
      </c>
      <c r="M6" s="7"/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8" width="4.5" style="6" customWidth="1"/>
    <col min="9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0" t="s">
        <v>262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290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20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200</v>
      </c>
      <c r="C6" s="7" t="s">
        <v>201</v>
      </c>
      <c r="D6" s="7" t="s">
        <v>202</v>
      </c>
      <c r="E6" s="7" t="s">
        <v>284</v>
      </c>
      <c r="F6" s="7" t="s">
        <v>119</v>
      </c>
      <c r="G6" s="15" t="s">
        <v>64</v>
      </c>
      <c r="H6" s="14" t="s">
        <v>64</v>
      </c>
      <c r="I6" s="14" t="s">
        <v>193</v>
      </c>
      <c r="J6" s="8"/>
      <c r="K6" s="8" t="str">
        <f>"102,5"</f>
        <v>102,5</v>
      </c>
      <c r="L6" s="8" t="str">
        <f>"63,8165"</f>
        <v>63,8165</v>
      </c>
      <c r="M6" s="7"/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5.1640625" style="5" customWidth="1"/>
    <col min="7" max="9" width="4.5" style="6" customWidth="1"/>
    <col min="10" max="10" width="4.83203125" style="6" customWidth="1"/>
    <col min="11" max="11" width="9.6640625" style="6" customWidth="1"/>
    <col min="12" max="12" width="7.5" style="6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0" t="s">
        <v>261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290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165</v>
      </c>
      <c r="C6" s="7" t="s">
        <v>166</v>
      </c>
      <c r="D6" s="7" t="s">
        <v>167</v>
      </c>
      <c r="E6" s="7" t="s">
        <v>284</v>
      </c>
      <c r="F6" s="7" t="s">
        <v>80</v>
      </c>
      <c r="G6" s="14" t="s">
        <v>142</v>
      </c>
      <c r="H6" s="15" t="s">
        <v>143</v>
      </c>
      <c r="I6" s="15" t="s">
        <v>143</v>
      </c>
      <c r="J6" s="8"/>
      <c r="K6" s="8" t="str">
        <f>"25,0"</f>
        <v>25,0</v>
      </c>
      <c r="L6" s="8" t="str">
        <f>"28,6025"</f>
        <v>28,6025</v>
      </c>
      <c r="M6" s="7" t="s">
        <v>96</v>
      </c>
    </row>
    <row r="7" spans="1:13">
      <c r="B7" s="5" t="s">
        <v>51</v>
      </c>
    </row>
    <row r="8" spans="1:13" ht="16">
      <c r="A8" s="51" t="s">
        <v>84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50</v>
      </c>
      <c r="B9" s="7" t="s">
        <v>168</v>
      </c>
      <c r="C9" s="7" t="s">
        <v>169</v>
      </c>
      <c r="D9" s="7" t="s">
        <v>87</v>
      </c>
      <c r="E9" s="7" t="s">
        <v>284</v>
      </c>
      <c r="F9" s="7" t="s">
        <v>119</v>
      </c>
      <c r="G9" s="14" t="s">
        <v>144</v>
      </c>
      <c r="H9" s="14" t="s">
        <v>250</v>
      </c>
      <c r="I9" s="15" t="s">
        <v>60</v>
      </c>
      <c r="J9" s="8"/>
      <c r="K9" s="8" t="str">
        <f>"35,0"</f>
        <v>35,0</v>
      </c>
      <c r="L9" s="8" t="str">
        <f>"35,1295"</f>
        <v>35,1295</v>
      </c>
      <c r="M9" s="7"/>
    </row>
    <row r="10" spans="1:13">
      <c r="B10" s="5" t="s">
        <v>51</v>
      </c>
    </row>
    <row r="11" spans="1:13" ht="16">
      <c r="A11" s="51" t="s">
        <v>20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17" t="s">
        <v>50</v>
      </c>
      <c r="B12" s="16" t="s">
        <v>200</v>
      </c>
      <c r="C12" s="16" t="s">
        <v>201</v>
      </c>
      <c r="D12" s="16" t="s">
        <v>202</v>
      </c>
      <c r="E12" s="16" t="s">
        <v>284</v>
      </c>
      <c r="F12" s="16" t="s">
        <v>119</v>
      </c>
      <c r="G12" s="20" t="s">
        <v>101</v>
      </c>
      <c r="H12" s="20" t="s">
        <v>57</v>
      </c>
      <c r="I12" s="21" t="s">
        <v>58</v>
      </c>
      <c r="J12" s="17"/>
      <c r="K12" s="17" t="str">
        <f>"67,5"</f>
        <v>67,5</v>
      </c>
      <c r="L12" s="17" t="str">
        <f>"42,0255"</f>
        <v>42,0255</v>
      </c>
      <c r="M12" s="16"/>
    </row>
    <row r="13" spans="1:13">
      <c r="A13" s="19" t="s">
        <v>161</v>
      </c>
      <c r="B13" s="18" t="s">
        <v>215</v>
      </c>
      <c r="C13" s="18" t="s">
        <v>216</v>
      </c>
      <c r="D13" s="18" t="s">
        <v>217</v>
      </c>
      <c r="E13" s="18" t="s">
        <v>284</v>
      </c>
      <c r="F13" s="18" t="s">
        <v>279</v>
      </c>
      <c r="G13" s="22" t="s">
        <v>101</v>
      </c>
      <c r="H13" s="22" t="s">
        <v>100</v>
      </c>
      <c r="I13" s="22" t="s">
        <v>57</v>
      </c>
      <c r="J13" s="19"/>
      <c r="K13" s="19" t="str">
        <f>"67,5"</f>
        <v>67,5</v>
      </c>
      <c r="L13" s="19" t="str">
        <f>"41,7994"</f>
        <v>41,7994</v>
      </c>
      <c r="M13" s="18"/>
    </row>
    <row r="14" spans="1:13">
      <c r="B14" s="5" t="s">
        <v>51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5">
    <pageSetUpPr fitToPage="1"/>
  </sheetPr>
  <dimension ref="A1:U13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0" t="s">
        <v>271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50</v>
      </c>
      <c r="B6" s="7" t="s">
        <v>11</v>
      </c>
      <c r="C6" s="7" t="s">
        <v>12</v>
      </c>
      <c r="D6" s="7" t="s">
        <v>13</v>
      </c>
      <c r="E6" s="7" t="s">
        <v>284</v>
      </c>
      <c r="F6" s="7" t="s">
        <v>14</v>
      </c>
      <c r="G6" s="14" t="s">
        <v>15</v>
      </c>
      <c r="H6" s="15" t="s">
        <v>16</v>
      </c>
      <c r="I6" s="14" t="s">
        <v>17</v>
      </c>
      <c r="J6" s="8"/>
      <c r="K6" s="14" t="s">
        <v>15</v>
      </c>
      <c r="L6" s="14" t="s">
        <v>16</v>
      </c>
      <c r="M6" s="14" t="s">
        <v>17</v>
      </c>
      <c r="N6" s="8"/>
      <c r="O6" s="14" t="s">
        <v>18</v>
      </c>
      <c r="P6" s="14" t="s">
        <v>19</v>
      </c>
      <c r="Q6" s="8"/>
      <c r="R6" s="8"/>
      <c r="S6" s="8" t="str">
        <f>"272,5"</f>
        <v>272,5</v>
      </c>
      <c r="T6" s="8" t="str">
        <f>"257,7032"</f>
        <v>257,7032</v>
      </c>
      <c r="U6" s="7"/>
    </row>
    <row r="7" spans="1:21">
      <c r="B7" s="5" t="s">
        <v>51</v>
      </c>
    </row>
    <row r="8" spans="1:21" ht="16">
      <c r="A8" s="51" t="s">
        <v>20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50</v>
      </c>
      <c r="B9" s="7" t="s">
        <v>21</v>
      </c>
      <c r="C9" s="7" t="s">
        <v>22</v>
      </c>
      <c r="D9" s="7" t="s">
        <v>23</v>
      </c>
      <c r="E9" s="7" t="s">
        <v>284</v>
      </c>
      <c r="F9" s="7" t="s">
        <v>24</v>
      </c>
      <c r="G9" s="14" t="s">
        <v>25</v>
      </c>
      <c r="H9" s="14" t="s">
        <v>26</v>
      </c>
      <c r="I9" s="15" t="s">
        <v>27</v>
      </c>
      <c r="J9" s="8"/>
      <c r="K9" s="14" t="s">
        <v>28</v>
      </c>
      <c r="L9" s="15" t="s">
        <v>29</v>
      </c>
      <c r="M9" s="15" t="s">
        <v>29</v>
      </c>
      <c r="N9" s="8"/>
      <c r="O9" s="14" t="s">
        <v>30</v>
      </c>
      <c r="P9" s="14" t="s">
        <v>31</v>
      </c>
      <c r="Q9" s="14" t="s">
        <v>32</v>
      </c>
      <c r="R9" s="8"/>
      <c r="S9" s="8" t="str">
        <f>"555,0"</f>
        <v>555,0</v>
      </c>
      <c r="T9" s="8" t="str">
        <f>"359,5845"</f>
        <v>359,5845</v>
      </c>
      <c r="U9" s="7" t="s">
        <v>33</v>
      </c>
    </row>
    <row r="10" spans="1:21">
      <c r="B10" s="5" t="s">
        <v>51</v>
      </c>
    </row>
    <row r="11" spans="1:21" ht="16">
      <c r="A11" s="51" t="s">
        <v>34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8" t="s">
        <v>50</v>
      </c>
      <c r="B12" s="7" t="s">
        <v>35</v>
      </c>
      <c r="C12" s="7" t="s">
        <v>36</v>
      </c>
      <c r="D12" s="7" t="s">
        <v>37</v>
      </c>
      <c r="E12" s="7" t="s">
        <v>284</v>
      </c>
      <c r="F12" s="7" t="s">
        <v>38</v>
      </c>
      <c r="G12" s="14" t="s">
        <v>39</v>
      </c>
      <c r="H12" s="14" t="s">
        <v>40</v>
      </c>
      <c r="I12" s="14" t="s">
        <v>41</v>
      </c>
      <c r="J12" s="8"/>
      <c r="K12" s="14" t="s">
        <v>27</v>
      </c>
      <c r="L12" s="15" t="s">
        <v>31</v>
      </c>
      <c r="M12" s="8"/>
      <c r="N12" s="8"/>
      <c r="O12" s="14" t="s">
        <v>42</v>
      </c>
      <c r="P12" s="15" t="s">
        <v>43</v>
      </c>
      <c r="Q12" s="15" t="s">
        <v>43</v>
      </c>
      <c r="R12" s="8"/>
      <c r="S12" s="8" t="str">
        <f>"750,0"</f>
        <v>750,0</v>
      </c>
      <c r="T12" s="8" t="str">
        <f>"416,3250"</f>
        <v>416,3250</v>
      </c>
      <c r="U12" s="7"/>
    </row>
    <row r="13" spans="1:21">
      <c r="B13" s="5" t="s">
        <v>51</v>
      </c>
    </row>
  </sheetData>
  <mergeCells count="16">
    <mergeCell ref="A5:R5"/>
    <mergeCell ref="A8:R8"/>
    <mergeCell ref="A11:R11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8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5.6640625" style="5" bestFit="1" customWidth="1"/>
    <col min="22" max="16384" width="9.1640625" style="3"/>
  </cols>
  <sheetData>
    <row r="1" spans="1:21" s="2" customFormat="1" ht="29" customHeight="1">
      <c r="A1" s="40" t="s">
        <v>269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7</v>
      </c>
      <c r="H3" s="34"/>
      <c r="I3" s="34"/>
      <c r="J3" s="34"/>
      <c r="K3" s="34" t="s">
        <v>8</v>
      </c>
      <c r="L3" s="34"/>
      <c r="M3" s="34"/>
      <c r="N3" s="34"/>
      <c r="O3" s="34" t="s">
        <v>9</v>
      </c>
      <c r="P3" s="34"/>
      <c r="Q3" s="34"/>
      <c r="R3" s="34"/>
      <c r="S3" s="34" t="s">
        <v>1</v>
      </c>
      <c r="T3" s="34" t="s">
        <v>3</v>
      </c>
      <c r="U3" s="36" t="s">
        <v>2</v>
      </c>
    </row>
    <row r="4" spans="1:21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5"/>
      <c r="U4" s="37"/>
    </row>
    <row r="5" spans="1:21" ht="16">
      <c r="A5" s="38" t="s">
        <v>127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21">
      <c r="A6" s="8" t="s">
        <v>50</v>
      </c>
      <c r="B6" s="7" t="s">
        <v>128</v>
      </c>
      <c r="C6" s="7" t="s">
        <v>129</v>
      </c>
      <c r="D6" s="7" t="s">
        <v>130</v>
      </c>
      <c r="E6" s="7" t="s">
        <v>284</v>
      </c>
      <c r="F6" s="7" t="s">
        <v>119</v>
      </c>
      <c r="G6" s="14" t="s">
        <v>131</v>
      </c>
      <c r="H6" s="15" t="s">
        <v>39</v>
      </c>
      <c r="I6" s="15" t="s">
        <v>123</v>
      </c>
      <c r="J6" s="8"/>
      <c r="K6" s="14" t="s">
        <v>26</v>
      </c>
      <c r="L6" s="14" t="s">
        <v>132</v>
      </c>
      <c r="M6" s="15" t="s">
        <v>133</v>
      </c>
      <c r="N6" s="8"/>
      <c r="O6" s="14" t="s">
        <v>134</v>
      </c>
      <c r="P6" s="14" t="s">
        <v>124</v>
      </c>
      <c r="Q6" s="15" t="s">
        <v>135</v>
      </c>
      <c r="R6" s="8"/>
      <c r="S6" s="8" t="str">
        <f>"670,0"</f>
        <v>670,0</v>
      </c>
      <c r="T6" s="8" t="str">
        <f>"393,2900"</f>
        <v>393,2900</v>
      </c>
      <c r="U6" s="7"/>
    </row>
    <row r="7" spans="1:21">
      <c r="B7" s="5" t="s">
        <v>51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8" width="4.5" style="6" customWidth="1"/>
    <col min="9" max="9" width="5.5" style="6" customWidth="1"/>
    <col min="10" max="10" width="4.83203125" style="6" customWidth="1"/>
    <col min="11" max="11" width="12.33203125" style="6" customWidth="1"/>
    <col min="12" max="12" width="8.5" style="6" bestFit="1" customWidth="1"/>
    <col min="13" max="13" width="17.1640625" style="5" customWidth="1"/>
    <col min="14" max="16384" width="9.1640625" style="3"/>
  </cols>
  <sheetData>
    <row r="1" spans="1:13" s="2" customFormat="1" ht="29" customHeight="1">
      <c r="A1" s="40" t="s">
        <v>263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7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10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77</v>
      </c>
      <c r="C6" s="7" t="s">
        <v>78</v>
      </c>
      <c r="D6" s="7" t="s">
        <v>79</v>
      </c>
      <c r="E6" s="7" t="s">
        <v>284</v>
      </c>
      <c r="F6" s="7" t="s">
        <v>80</v>
      </c>
      <c r="G6" s="15" t="s">
        <v>81</v>
      </c>
      <c r="H6" s="14" t="s">
        <v>81</v>
      </c>
      <c r="I6" s="15" t="s">
        <v>82</v>
      </c>
      <c r="J6" s="8"/>
      <c r="K6" s="8" t="str">
        <f>"92,5"</f>
        <v>92,5</v>
      </c>
      <c r="L6" s="8" t="str">
        <f>"110,5375"</f>
        <v>110,5375</v>
      </c>
      <c r="M6" s="7" t="s">
        <v>83</v>
      </c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1"/>
  <sheetViews>
    <sheetView topLeftCell="A11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5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8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40" t="s">
        <v>267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8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66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17" t="s">
        <v>50</v>
      </c>
      <c r="B6" s="16" t="s">
        <v>162</v>
      </c>
      <c r="C6" s="16" t="s">
        <v>163</v>
      </c>
      <c r="D6" s="16" t="s">
        <v>164</v>
      </c>
      <c r="E6" s="16" t="s">
        <v>284</v>
      </c>
      <c r="F6" s="16" t="s">
        <v>107</v>
      </c>
      <c r="G6" s="20" t="s">
        <v>89</v>
      </c>
      <c r="H6" s="20" t="s">
        <v>71</v>
      </c>
      <c r="I6" s="21" t="s">
        <v>72</v>
      </c>
      <c r="J6" s="17"/>
      <c r="K6" s="17" t="str">
        <f>"47,5"</f>
        <v>47,5</v>
      </c>
      <c r="L6" s="17" t="str">
        <f>"59,8357"</f>
        <v>59,8357</v>
      </c>
      <c r="M6" s="16" t="s">
        <v>112</v>
      </c>
    </row>
    <row r="7" spans="1:13">
      <c r="A7" s="19" t="s">
        <v>161</v>
      </c>
      <c r="B7" s="18" t="s">
        <v>165</v>
      </c>
      <c r="C7" s="18" t="s">
        <v>166</v>
      </c>
      <c r="D7" s="18" t="s">
        <v>167</v>
      </c>
      <c r="E7" s="18" t="s">
        <v>284</v>
      </c>
      <c r="F7" s="18" t="s">
        <v>80</v>
      </c>
      <c r="G7" s="23" t="s">
        <v>89</v>
      </c>
      <c r="H7" s="22" t="s">
        <v>89</v>
      </c>
      <c r="I7" s="23" t="s">
        <v>72</v>
      </c>
      <c r="J7" s="19"/>
      <c r="K7" s="19" t="str">
        <f>"45,0"</f>
        <v>45,0</v>
      </c>
      <c r="L7" s="19" t="str">
        <f>"57,8970"</f>
        <v>57,8970</v>
      </c>
      <c r="M7" s="18" t="s">
        <v>96</v>
      </c>
    </row>
    <row r="8" spans="1:13">
      <c r="B8" s="5" t="s">
        <v>51</v>
      </c>
    </row>
    <row r="9" spans="1:13" ht="16">
      <c r="A9" s="51" t="s">
        <v>84</v>
      </c>
      <c r="B9" s="51"/>
      <c r="C9" s="52"/>
      <c r="D9" s="52"/>
      <c r="E9" s="52"/>
      <c r="F9" s="52"/>
      <c r="G9" s="52"/>
      <c r="H9" s="52"/>
      <c r="I9" s="52"/>
      <c r="J9" s="52"/>
    </row>
    <row r="10" spans="1:13">
      <c r="A10" s="17" t="s">
        <v>50</v>
      </c>
      <c r="B10" s="16" t="s">
        <v>168</v>
      </c>
      <c r="C10" s="16" t="s">
        <v>169</v>
      </c>
      <c r="D10" s="16" t="s">
        <v>87</v>
      </c>
      <c r="E10" s="16" t="s">
        <v>284</v>
      </c>
      <c r="F10" s="16" t="s">
        <v>119</v>
      </c>
      <c r="G10" s="20" t="s">
        <v>57</v>
      </c>
      <c r="H10" s="21" t="s">
        <v>58</v>
      </c>
      <c r="I10" s="21" t="s">
        <v>58</v>
      </c>
      <c r="J10" s="17"/>
      <c r="K10" s="17" t="str">
        <f>"67,5"</f>
        <v>67,5</v>
      </c>
      <c r="L10" s="17" t="str">
        <f>"76,4438"</f>
        <v>76,4438</v>
      </c>
      <c r="M10" s="16"/>
    </row>
    <row r="11" spans="1:13">
      <c r="A11" s="19" t="s">
        <v>50</v>
      </c>
      <c r="B11" s="18" t="s">
        <v>170</v>
      </c>
      <c r="C11" s="18" t="s">
        <v>276</v>
      </c>
      <c r="D11" s="18" t="s">
        <v>171</v>
      </c>
      <c r="E11" s="18" t="s">
        <v>288</v>
      </c>
      <c r="F11" s="18" t="s">
        <v>80</v>
      </c>
      <c r="G11" s="22" t="s">
        <v>61</v>
      </c>
      <c r="H11" s="23" t="s">
        <v>72</v>
      </c>
      <c r="I11" s="23" t="s">
        <v>72</v>
      </c>
      <c r="J11" s="19"/>
      <c r="K11" s="19" t="str">
        <f>"40,0"</f>
        <v>40,0</v>
      </c>
      <c r="L11" s="19" t="str">
        <f>"49,4931"</f>
        <v>49,4931</v>
      </c>
      <c r="M11" s="18" t="s">
        <v>172</v>
      </c>
    </row>
    <row r="12" spans="1:13">
      <c r="B12" s="5" t="s">
        <v>51</v>
      </c>
    </row>
    <row r="13" spans="1:13" ht="16">
      <c r="A13" s="51" t="s">
        <v>91</v>
      </c>
      <c r="B13" s="51"/>
      <c r="C13" s="52"/>
      <c r="D13" s="52"/>
      <c r="E13" s="52"/>
      <c r="F13" s="52"/>
      <c r="G13" s="52"/>
      <c r="H13" s="52"/>
      <c r="I13" s="52"/>
      <c r="J13" s="52"/>
    </row>
    <row r="14" spans="1:13">
      <c r="A14" s="8" t="s">
        <v>50</v>
      </c>
      <c r="B14" s="7" t="s">
        <v>173</v>
      </c>
      <c r="C14" s="7" t="s">
        <v>174</v>
      </c>
      <c r="D14" s="7" t="s">
        <v>175</v>
      </c>
      <c r="E14" s="7" t="s">
        <v>287</v>
      </c>
      <c r="F14" s="7" t="s">
        <v>80</v>
      </c>
      <c r="G14" s="15" t="s">
        <v>57</v>
      </c>
      <c r="H14" s="14" t="s">
        <v>59</v>
      </c>
      <c r="I14" s="15" t="s">
        <v>88</v>
      </c>
      <c r="J14" s="8"/>
      <c r="K14" s="8" t="str">
        <f>"72,5"</f>
        <v>72,5</v>
      </c>
      <c r="L14" s="8" t="str">
        <f>"74,5518"</f>
        <v>74,5518</v>
      </c>
      <c r="M14" s="7"/>
    </row>
    <row r="15" spans="1:13">
      <c r="B15" s="5" t="s">
        <v>51</v>
      </c>
    </row>
    <row r="16" spans="1:13" ht="16">
      <c r="A16" s="51" t="s">
        <v>91</v>
      </c>
      <c r="B16" s="51"/>
      <c r="C16" s="52"/>
      <c r="D16" s="52"/>
      <c r="E16" s="52"/>
      <c r="F16" s="52"/>
      <c r="G16" s="52"/>
      <c r="H16" s="52"/>
      <c r="I16" s="52"/>
      <c r="J16" s="52"/>
    </row>
    <row r="17" spans="1:13">
      <c r="A17" s="17" t="s">
        <v>50</v>
      </c>
      <c r="B17" s="16" t="s">
        <v>176</v>
      </c>
      <c r="C17" s="16" t="s">
        <v>177</v>
      </c>
      <c r="D17" s="16" t="s">
        <v>178</v>
      </c>
      <c r="E17" s="16" t="s">
        <v>287</v>
      </c>
      <c r="F17" s="16" t="s">
        <v>80</v>
      </c>
      <c r="G17" s="20" t="s">
        <v>19</v>
      </c>
      <c r="H17" s="20" t="s">
        <v>74</v>
      </c>
      <c r="I17" s="21" t="s">
        <v>179</v>
      </c>
      <c r="J17" s="17"/>
      <c r="K17" s="17" t="str">
        <f>"115,0"</f>
        <v>115,0</v>
      </c>
      <c r="L17" s="17" t="str">
        <f>"92,0460"</f>
        <v>92,0460</v>
      </c>
      <c r="M17" s="16"/>
    </row>
    <row r="18" spans="1:13">
      <c r="A18" s="25" t="s">
        <v>161</v>
      </c>
      <c r="B18" s="24" t="s">
        <v>180</v>
      </c>
      <c r="C18" s="24" t="s">
        <v>181</v>
      </c>
      <c r="D18" s="24" t="s">
        <v>182</v>
      </c>
      <c r="E18" s="24" t="s">
        <v>287</v>
      </c>
      <c r="F18" s="24" t="s">
        <v>119</v>
      </c>
      <c r="G18" s="26" t="s">
        <v>95</v>
      </c>
      <c r="H18" s="26" t="s">
        <v>101</v>
      </c>
      <c r="I18" s="26" t="s">
        <v>100</v>
      </c>
      <c r="J18" s="25"/>
      <c r="K18" s="25" t="str">
        <f>"65,0"</f>
        <v>65,0</v>
      </c>
      <c r="L18" s="25" t="str">
        <f>"51,4930"</f>
        <v>51,4930</v>
      </c>
      <c r="M18" s="24" t="s">
        <v>122</v>
      </c>
    </row>
    <row r="19" spans="1:13">
      <c r="A19" s="25" t="s">
        <v>50</v>
      </c>
      <c r="B19" s="24" t="s">
        <v>183</v>
      </c>
      <c r="C19" s="24" t="s">
        <v>277</v>
      </c>
      <c r="D19" s="24" t="s">
        <v>184</v>
      </c>
      <c r="E19" s="24" t="s">
        <v>285</v>
      </c>
      <c r="F19" s="24" t="s">
        <v>80</v>
      </c>
      <c r="G19" s="27" t="s">
        <v>63</v>
      </c>
      <c r="H19" s="26" t="s">
        <v>63</v>
      </c>
      <c r="I19" s="27" t="s">
        <v>19</v>
      </c>
      <c r="J19" s="25"/>
      <c r="K19" s="25" t="str">
        <f>"90,0"</f>
        <v>90,0</v>
      </c>
      <c r="L19" s="25" t="str">
        <f>"71,5680"</f>
        <v>71,5680</v>
      </c>
      <c r="M19" s="24"/>
    </row>
    <row r="20" spans="1:13">
      <c r="A20" s="19" t="s">
        <v>50</v>
      </c>
      <c r="B20" s="18" t="s">
        <v>185</v>
      </c>
      <c r="C20" s="18" t="s">
        <v>186</v>
      </c>
      <c r="D20" s="18" t="s">
        <v>187</v>
      </c>
      <c r="E20" s="18" t="s">
        <v>284</v>
      </c>
      <c r="F20" s="18" t="s">
        <v>119</v>
      </c>
      <c r="G20" s="22" t="s">
        <v>179</v>
      </c>
      <c r="H20" s="22" t="s">
        <v>188</v>
      </c>
      <c r="I20" s="23" t="s">
        <v>189</v>
      </c>
      <c r="J20" s="19"/>
      <c r="K20" s="19" t="str">
        <f>"125,0"</f>
        <v>125,0</v>
      </c>
      <c r="L20" s="19" t="str">
        <f>"96,8375"</f>
        <v>96,8375</v>
      </c>
      <c r="M20" s="18" t="s">
        <v>122</v>
      </c>
    </row>
    <row r="21" spans="1:13">
      <c r="B21" s="5" t="s">
        <v>51</v>
      </c>
    </row>
    <row r="22" spans="1:13" ht="16">
      <c r="A22" s="51" t="s">
        <v>103</v>
      </c>
      <c r="B22" s="51"/>
      <c r="C22" s="52"/>
      <c r="D22" s="52"/>
      <c r="E22" s="52"/>
      <c r="F22" s="52"/>
      <c r="G22" s="52"/>
      <c r="H22" s="52"/>
      <c r="I22" s="52"/>
      <c r="J22" s="52"/>
    </row>
    <row r="23" spans="1:13">
      <c r="A23" s="8" t="s">
        <v>50</v>
      </c>
      <c r="B23" s="7" t="s">
        <v>190</v>
      </c>
      <c r="C23" s="7" t="s">
        <v>191</v>
      </c>
      <c r="D23" s="7" t="s">
        <v>192</v>
      </c>
      <c r="E23" s="7" t="s">
        <v>287</v>
      </c>
      <c r="F23" s="7" t="s">
        <v>107</v>
      </c>
      <c r="G23" s="15" t="s">
        <v>65</v>
      </c>
      <c r="H23" s="14" t="s">
        <v>82</v>
      </c>
      <c r="I23" s="14" t="s">
        <v>193</v>
      </c>
      <c r="J23" s="8"/>
      <c r="K23" s="8" t="str">
        <f>"102,5"</f>
        <v>102,5</v>
      </c>
      <c r="L23" s="8" t="str">
        <f>"74,3740"</f>
        <v>74,3740</v>
      </c>
      <c r="M23" s="7" t="s">
        <v>112</v>
      </c>
    </row>
    <row r="24" spans="1:13">
      <c r="B24" s="5" t="s">
        <v>51</v>
      </c>
    </row>
    <row r="25" spans="1:13" ht="16">
      <c r="A25" s="51" t="s">
        <v>113</v>
      </c>
      <c r="B25" s="51"/>
      <c r="C25" s="52"/>
      <c r="D25" s="52"/>
      <c r="E25" s="52"/>
      <c r="F25" s="52"/>
      <c r="G25" s="52"/>
      <c r="H25" s="52"/>
      <c r="I25" s="52"/>
      <c r="J25" s="52"/>
    </row>
    <row r="26" spans="1:13">
      <c r="A26" s="17" t="s">
        <v>50</v>
      </c>
      <c r="B26" s="16" t="s">
        <v>194</v>
      </c>
      <c r="C26" s="16" t="s">
        <v>195</v>
      </c>
      <c r="D26" s="16" t="s">
        <v>196</v>
      </c>
      <c r="E26" s="16" t="s">
        <v>284</v>
      </c>
      <c r="F26" s="16" t="s">
        <v>197</v>
      </c>
      <c r="G26" s="20" t="s">
        <v>28</v>
      </c>
      <c r="H26" s="20" t="s">
        <v>198</v>
      </c>
      <c r="I26" s="21" t="s">
        <v>199</v>
      </c>
      <c r="J26" s="17"/>
      <c r="K26" s="17" t="str">
        <f>"160,0"</f>
        <v>160,0</v>
      </c>
      <c r="L26" s="17" t="str">
        <f>"107,2640"</f>
        <v>107,2640</v>
      </c>
      <c r="M26" s="16"/>
    </row>
    <row r="27" spans="1:13">
      <c r="A27" s="19" t="s">
        <v>161</v>
      </c>
      <c r="B27" s="18" t="s">
        <v>114</v>
      </c>
      <c r="C27" s="18" t="s">
        <v>115</v>
      </c>
      <c r="D27" s="18" t="s">
        <v>116</v>
      </c>
      <c r="E27" s="18" t="s">
        <v>284</v>
      </c>
      <c r="F27" s="18" t="s">
        <v>80</v>
      </c>
      <c r="G27" s="22" t="s">
        <v>108</v>
      </c>
      <c r="H27" s="22" t="s">
        <v>109</v>
      </c>
      <c r="I27" s="23" t="s">
        <v>110</v>
      </c>
      <c r="J27" s="19"/>
      <c r="K27" s="19" t="str">
        <f>"140,0"</f>
        <v>140,0</v>
      </c>
      <c r="L27" s="19" t="str">
        <f>"94,9900"</f>
        <v>94,9900</v>
      </c>
      <c r="M27" s="18"/>
    </row>
    <row r="28" spans="1:13">
      <c r="B28" s="5" t="s">
        <v>51</v>
      </c>
    </row>
    <row r="29" spans="1:13" ht="16">
      <c r="A29" s="51" t="s">
        <v>20</v>
      </c>
      <c r="B29" s="51"/>
      <c r="C29" s="52"/>
      <c r="D29" s="52"/>
      <c r="E29" s="52"/>
      <c r="F29" s="52"/>
      <c r="G29" s="52"/>
      <c r="H29" s="52"/>
      <c r="I29" s="52"/>
      <c r="J29" s="52"/>
    </row>
    <row r="30" spans="1:13">
      <c r="A30" s="17" t="s">
        <v>50</v>
      </c>
      <c r="B30" s="16" t="s">
        <v>200</v>
      </c>
      <c r="C30" s="16" t="s">
        <v>201</v>
      </c>
      <c r="D30" s="16" t="s">
        <v>202</v>
      </c>
      <c r="E30" s="16" t="s">
        <v>284</v>
      </c>
      <c r="F30" s="16" t="s">
        <v>119</v>
      </c>
      <c r="G30" s="20" t="s">
        <v>25</v>
      </c>
      <c r="H30" s="20" t="s">
        <v>203</v>
      </c>
      <c r="I30" s="20" t="s">
        <v>153</v>
      </c>
      <c r="J30" s="17"/>
      <c r="K30" s="17" t="str">
        <f>"180,0"</f>
        <v>180,0</v>
      </c>
      <c r="L30" s="17" t="str">
        <f>"116,7660"</f>
        <v>116,7660</v>
      </c>
      <c r="M30" s="16"/>
    </row>
    <row r="31" spans="1:13">
      <c r="A31" s="25" t="s">
        <v>161</v>
      </c>
      <c r="B31" s="24" t="s">
        <v>204</v>
      </c>
      <c r="C31" s="24" t="s">
        <v>205</v>
      </c>
      <c r="D31" s="24" t="s">
        <v>206</v>
      </c>
      <c r="E31" s="24" t="s">
        <v>284</v>
      </c>
      <c r="F31" s="24" t="s">
        <v>80</v>
      </c>
      <c r="G31" s="26" t="s">
        <v>207</v>
      </c>
      <c r="H31" s="26" t="s">
        <v>198</v>
      </c>
      <c r="I31" s="27" t="s">
        <v>29</v>
      </c>
      <c r="J31" s="25"/>
      <c r="K31" s="25" t="str">
        <f>"160,0"</f>
        <v>160,0</v>
      </c>
      <c r="L31" s="25" t="str">
        <f>"105,0560"</f>
        <v>105,0560</v>
      </c>
      <c r="M31" s="24" t="s">
        <v>208</v>
      </c>
    </row>
    <row r="32" spans="1:13">
      <c r="A32" s="25" t="s">
        <v>226</v>
      </c>
      <c r="B32" s="24" t="s">
        <v>209</v>
      </c>
      <c r="C32" s="24" t="s">
        <v>210</v>
      </c>
      <c r="D32" s="24" t="s">
        <v>23</v>
      </c>
      <c r="E32" s="24" t="s">
        <v>284</v>
      </c>
      <c r="F32" s="24" t="s">
        <v>107</v>
      </c>
      <c r="G32" s="26" t="s">
        <v>110</v>
      </c>
      <c r="H32" s="26" t="s">
        <v>211</v>
      </c>
      <c r="I32" s="27" t="s">
        <v>111</v>
      </c>
      <c r="J32" s="25"/>
      <c r="K32" s="25" t="str">
        <f>"147,5"</f>
        <v>147,5</v>
      </c>
      <c r="L32" s="25" t="str">
        <f>"95,5652"</f>
        <v>95,5652</v>
      </c>
      <c r="M32" s="24"/>
    </row>
    <row r="33" spans="1:13">
      <c r="A33" s="25" t="s">
        <v>227</v>
      </c>
      <c r="B33" s="24" t="s">
        <v>212</v>
      </c>
      <c r="C33" s="24" t="s">
        <v>213</v>
      </c>
      <c r="D33" s="24" t="s">
        <v>23</v>
      </c>
      <c r="E33" s="24" t="s">
        <v>284</v>
      </c>
      <c r="F33" s="24" t="s">
        <v>281</v>
      </c>
      <c r="G33" s="26" t="s">
        <v>109</v>
      </c>
      <c r="H33" s="26" t="s">
        <v>110</v>
      </c>
      <c r="I33" s="27" t="s">
        <v>214</v>
      </c>
      <c r="J33" s="25"/>
      <c r="K33" s="25" t="str">
        <f>"145,0"</f>
        <v>145,0</v>
      </c>
      <c r="L33" s="25" t="str">
        <f>"93,9455"</f>
        <v>93,9455</v>
      </c>
      <c r="M33" s="24"/>
    </row>
    <row r="34" spans="1:13">
      <c r="A34" s="19" t="s">
        <v>228</v>
      </c>
      <c r="B34" s="18" t="s">
        <v>215</v>
      </c>
      <c r="C34" s="18" t="s">
        <v>216</v>
      </c>
      <c r="D34" s="18" t="s">
        <v>217</v>
      </c>
      <c r="E34" s="18" t="s">
        <v>284</v>
      </c>
      <c r="F34" s="18" t="s">
        <v>279</v>
      </c>
      <c r="G34" s="22" t="s">
        <v>109</v>
      </c>
      <c r="H34" s="23" t="s">
        <v>110</v>
      </c>
      <c r="I34" s="23" t="s">
        <v>110</v>
      </c>
      <c r="J34" s="19"/>
      <c r="K34" s="19" t="str">
        <f>"140,0"</f>
        <v>140,0</v>
      </c>
      <c r="L34" s="19" t="str">
        <f>"90,3700"</f>
        <v>90,3700</v>
      </c>
      <c r="M34" s="18"/>
    </row>
    <row r="35" spans="1:13">
      <c r="B35" s="5" t="s">
        <v>51</v>
      </c>
    </row>
    <row r="36" spans="1:13" ht="16">
      <c r="A36" s="51" t="s">
        <v>145</v>
      </c>
      <c r="B36" s="51"/>
      <c r="C36" s="52"/>
      <c r="D36" s="52"/>
      <c r="E36" s="52"/>
      <c r="F36" s="52"/>
      <c r="G36" s="52"/>
      <c r="H36" s="52"/>
      <c r="I36" s="52"/>
      <c r="J36" s="52"/>
    </row>
    <row r="37" spans="1:13">
      <c r="A37" s="8" t="s">
        <v>50</v>
      </c>
      <c r="B37" s="7" t="s">
        <v>218</v>
      </c>
      <c r="C37" s="7" t="s">
        <v>219</v>
      </c>
      <c r="D37" s="7" t="s">
        <v>220</v>
      </c>
      <c r="E37" s="7" t="s">
        <v>284</v>
      </c>
      <c r="F37" s="7" t="s">
        <v>221</v>
      </c>
      <c r="G37" s="14" t="s">
        <v>121</v>
      </c>
      <c r="H37" s="15" t="s">
        <v>25</v>
      </c>
      <c r="I37" s="15" t="s">
        <v>25</v>
      </c>
      <c r="J37" s="8"/>
      <c r="K37" s="8" t="str">
        <f>"170,0"</f>
        <v>170,0</v>
      </c>
      <c r="L37" s="8" t="str">
        <f>"105,4000"</f>
        <v>105,4000</v>
      </c>
      <c r="M37" s="7"/>
    </row>
    <row r="38" spans="1:13">
      <c r="B38" s="5" t="s">
        <v>51</v>
      </c>
    </row>
    <row r="39" spans="1:13" ht="16">
      <c r="A39" s="51" t="s">
        <v>222</v>
      </c>
      <c r="B39" s="51"/>
      <c r="C39" s="52"/>
      <c r="D39" s="52"/>
      <c r="E39" s="52"/>
      <c r="F39" s="52"/>
      <c r="G39" s="52"/>
      <c r="H39" s="52"/>
      <c r="I39" s="52"/>
      <c r="J39" s="52"/>
    </row>
    <row r="40" spans="1:13">
      <c r="A40" s="8" t="s">
        <v>50</v>
      </c>
      <c r="B40" s="7" t="s">
        <v>223</v>
      </c>
      <c r="C40" s="7" t="s">
        <v>224</v>
      </c>
      <c r="D40" s="7" t="s">
        <v>225</v>
      </c>
      <c r="E40" s="7" t="s">
        <v>284</v>
      </c>
      <c r="F40" s="7" t="s">
        <v>281</v>
      </c>
      <c r="G40" s="14" t="s">
        <v>207</v>
      </c>
      <c r="H40" s="14" t="s">
        <v>29</v>
      </c>
      <c r="I40" s="15" t="s">
        <v>121</v>
      </c>
      <c r="J40" s="8"/>
      <c r="K40" s="8" t="str">
        <f>"165,0"</f>
        <v>165,0</v>
      </c>
      <c r="L40" s="8" t="str">
        <f>"92,5485"</f>
        <v>92,5485</v>
      </c>
      <c r="M40" s="7"/>
    </row>
    <row r="41" spans="1:13">
      <c r="B41" s="5" t="s">
        <v>51</v>
      </c>
    </row>
    <row r="42" spans="1:13">
      <c r="B42" s="5" t="s">
        <v>51</v>
      </c>
    </row>
    <row r="43" spans="1:13">
      <c r="B43" s="5" t="s">
        <v>51</v>
      </c>
    </row>
    <row r="44" spans="1:13" ht="18">
      <c r="B44" s="9" t="s">
        <v>44</v>
      </c>
      <c r="C44" s="9"/>
      <c r="F44" s="3"/>
    </row>
    <row r="45" spans="1:13" ht="16">
      <c r="B45" s="10" t="s">
        <v>45</v>
      </c>
      <c r="C45" s="10"/>
      <c r="F45" s="3"/>
    </row>
    <row r="46" spans="1:13" ht="14">
      <c r="B46" s="11"/>
      <c r="C46" s="12" t="s">
        <v>46</v>
      </c>
      <c r="F46" s="3"/>
    </row>
    <row r="47" spans="1:13" ht="14">
      <c r="B47" s="13" t="s">
        <v>47</v>
      </c>
      <c r="C47" s="13" t="s">
        <v>48</v>
      </c>
      <c r="D47" s="13" t="s">
        <v>280</v>
      </c>
      <c r="E47" s="13" t="s">
        <v>158</v>
      </c>
      <c r="F47" s="3"/>
    </row>
    <row r="48" spans="1:13">
      <c r="B48" s="5" t="s">
        <v>200</v>
      </c>
      <c r="C48" s="5" t="s">
        <v>46</v>
      </c>
      <c r="D48" s="6" t="s">
        <v>49</v>
      </c>
      <c r="E48" s="6" t="s">
        <v>153</v>
      </c>
      <c r="F48" s="3"/>
    </row>
    <row r="49" spans="2:6">
      <c r="B49" s="5" t="s">
        <v>194</v>
      </c>
      <c r="C49" s="5" t="s">
        <v>46</v>
      </c>
      <c r="D49" s="6" t="s">
        <v>125</v>
      </c>
      <c r="E49" s="6" t="s">
        <v>198</v>
      </c>
      <c r="F49" s="3"/>
    </row>
    <row r="50" spans="2:6">
      <c r="B50" s="5" t="s">
        <v>218</v>
      </c>
      <c r="C50" s="5" t="s">
        <v>46</v>
      </c>
      <c r="D50" s="6" t="s">
        <v>159</v>
      </c>
      <c r="E50" s="6" t="s">
        <v>121</v>
      </c>
      <c r="F50" s="3"/>
    </row>
    <row r="51" spans="2:6">
      <c r="B51" s="5" t="s">
        <v>51</v>
      </c>
    </row>
  </sheetData>
  <mergeCells count="20">
    <mergeCell ref="A36:J36"/>
    <mergeCell ref="A39:J39"/>
    <mergeCell ref="B3:B4"/>
    <mergeCell ref="A9:J9"/>
    <mergeCell ref="A13:J13"/>
    <mergeCell ref="A16:J16"/>
    <mergeCell ref="A22:J22"/>
    <mergeCell ref="A25:J25"/>
    <mergeCell ref="A29:J29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32.83203125" style="5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0" t="s">
        <v>268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8</v>
      </c>
      <c r="H3" s="34"/>
      <c r="I3" s="34"/>
      <c r="J3" s="34"/>
      <c r="K3" s="32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3"/>
      <c r="L4" s="35"/>
      <c r="M4" s="37"/>
    </row>
    <row r="5" spans="1:13" ht="16">
      <c r="A5" s="38" t="s">
        <v>66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126</v>
      </c>
      <c r="B6" s="7" t="s">
        <v>136</v>
      </c>
      <c r="C6" s="7" t="s">
        <v>137</v>
      </c>
      <c r="D6" s="7" t="s">
        <v>138</v>
      </c>
      <c r="E6" s="7" t="s">
        <v>284</v>
      </c>
      <c r="F6" s="7" t="s">
        <v>281</v>
      </c>
      <c r="G6" s="15" t="s">
        <v>100</v>
      </c>
      <c r="H6" s="15" t="s">
        <v>57</v>
      </c>
      <c r="I6" s="15" t="s">
        <v>57</v>
      </c>
      <c r="J6" s="8"/>
      <c r="K6" s="28">
        <v>0</v>
      </c>
      <c r="L6" s="8" t="str">
        <f>"0,0000"</f>
        <v>0,0000</v>
      </c>
      <c r="M6" s="7"/>
    </row>
    <row r="7" spans="1:13">
      <c r="B7" s="5" t="s">
        <v>51</v>
      </c>
    </row>
    <row r="8" spans="1:13" ht="16">
      <c r="A8" s="51" t="s">
        <v>66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50</v>
      </c>
      <c r="B9" s="7" t="s">
        <v>139</v>
      </c>
      <c r="C9" s="7" t="s">
        <v>140</v>
      </c>
      <c r="D9" s="7" t="s">
        <v>141</v>
      </c>
      <c r="E9" s="7" t="s">
        <v>287</v>
      </c>
      <c r="F9" s="7" t="s">
        <v>80</v>
      </c>
      <c r="G9" s="14" t="s">
        <v>142</v>
      </c>
      <c r="H9" s="14" t="s">
        <v>143</v>
      </c>
      <c r="I9" s="14" t="s">
        <v>144</v>
      </c>
      <c r="J9" s="8"/>
      <c r="K9" s="28" t="str">
        <f>"32,5"</f>
        <v>32,5</v>
      </c>
      <c r="L9" s="8" t="str">
        <f>"41,0150"</f>
        <v>41,0150</v>
      </c>
      <c r="M9" s="7" t="s">
        <v>96</v>
      </c>
    </row>
    <row r="10" spans="1:13">
      <c r="B10" s="5" t="s">
        <v>51</v>
      </c>
    </row>
    <row r="11" spans="1:13" ht="16">
      <c r="A11" s="51" t="s">
        <v>20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8" t="s">
        <v>50</v>
      </c>
      <c r="B12" s="7" t="s">
        <v>21</v>
      </c>
      <c r="C12" s="7" t="s">
        <v>22</v>
      </c>
      <c r="D12" s="7" t="s">
        <v>23</v>
      </c>
      <c r="E12" s="7" t="s">
        <v>284</v>
      </c>
      <c r="F12" s="7" t="s">
        <v>24</v>
      </c>
      <c r="G12" s="14" t="s">
        <v>28</v>
      </c>
      <c r="H12" s="15" t="s">
        <v>29</v>
      </c>
      <c r="I12" s="15" t="s">
        <v>29</v>
      </c>
      <c r="J12" s="8"/>
      <c r="K12" s="28" t="str">
        <f>"155,0"</f>
        <v>155,0</v>
      </c>
      <c r="L12" s="8" t="str">
        <f>"100,4245"</f>
        <v>100,4245</v>
      </c>
      <c r="M12" s="7" t="s">
        <v>33</v>
      </c>
    </row>
    <row r="13" spans="1:13">
      <c r="B13" s="5" t="s">
        <v>51</v>
      </c>
    </row>
    <row r="14" spans="1:13" ht="16">
      <c r="A14" s="51" t="s">
        <v>145</v>
      </c>
      <c r="B14" s="51"/>
      <c r="C14" s="52"/>
      <c r="D14" s="52"/>
      <c r="E14" s="52"/>
      <c r="F14" s="52"/>
      <c r="G14" s="52"/>
      <c r="H14" s="52"/>
      <c r="I14" s="52"/>
      <c r="J14" s="52"/>
    </row>
    <row r="15" spans="1:13">
      <c r="A15" s="8" t="s">
        <v>50</v>
      </c>
      <c r="B15" s="7" t="s">
        <v>146</v>
      </c>
      <c r="C15" s="7" t="s">
        <v>147</v>
      </c>
      <c r="D15" s="7" t="s">
        <v>148</v>
      </c>
      <c r="E15" s="7" t="s">
        <v>284</v>
      </c>
      <c r="F15" s="7" t="s">
        <v>38</v>
      </c>
      <c r="G15" s="15" t="s">
        <v>121</v>
      </c>
      <c r="H15" s="15" t="s">
        <v>121</v>
      </c>
      <c r="I15" s="14" t="s">
        <v>121</v>
      </c>
      <c r="J15" s="8"/>
      <c r="K15" s="28" t="str">
        <f>"170,0"</f>
        <v>170,0</v>
      </c>
      <c r="L15" s="8" t="str">
        <f>"103,9720"</f>
        <v>103,9720</v>
      </c>
      <c r="M15" s="7"/>
    </row>
    <row r="16" spans="1:13">
      <c r="B16" s="5" t="s">
        <v>51</v>
      </c>
    </row>
    <row r="17" spans="1:13" ht="16">
      <c r="A17" s="51" t="s">
        <v>149</v>
      </c>
      <c r="B17" s="51"/>
      <c r="C17" s="52"/>
      <c r="D17" s="52"/>
      <c r="E17" s="52"/>
      <c r="F17" s="52"/>
      <c r="G17" s="52"/>
      <c r="H17" s="52"/>
      <c r="I17" s="52"/>
      <c r="J17" s="52"/>
    </row>
    <row r="18" spans="1:13">
      <c r="A18" s="17" t="s">
        <v>50</v>
      </c>
      <c r="B18" s="16" t="s">
        <v>150</v>
      </c>
      <c r="C18" s="16" t="s">
        <v>151</v>
      </c>
      <c r="D18" s="16" t="s">
        <v>152</v>
      </c>
      <c r="E18" s="16" t="s">
        <v>284</v>
      </c>
      <c r="F18" s="16" t="s">
        <v>38</v>
      </c>
      <c r="G18" s="20" t="s">
        <v>153</v>
      </c>
      <c r="H18" s="21" t="s">
        <v>132</v>
      </c>
      <c r="I18" s="21" t="s">
        <v>132</v>
      </c>
      <c r="J18" s="17"/>
      <c r="K18" s="30" t="str">
        <f>"180,0"</f>
        <v>180,0</v>
      </c>
      <c r="L18" s="17" t="str">
        <f>"107,4960"</f>
        <v>107,4960</v>
      </c>
      <c r="M18" s="16" t="s">
        <v>154</v>
      </c>
    </row>
    <row r="19" spans="1:13">
      <c r="A19" s="19" t="s">
        <v>161</v>
      </c>
      <c r="B19" s="18" t="s">
        <v>155</v>
      </c>
      <c r="C19" s="18" t="s">
        <v>156</v>
      </c>
      <c r="D19" s="18" t="s">
        <v>157</v>
      </c>
      <c r="E19" s="18" t="s">
        <v>284</v>
      </c>
      <c r="F19" s="18" t="s">
        <v>38</v>
      </c>
      <c r="G19" s="23" t="s">
        <v>63</v>
      </c>
      <c r="H19" s="23" t="s">
        <v>63</v>
      </c>
      <c r="I19" s="22" t="s">
        <v>82</v>
      </c>
      <c r="J19" s="19"/>
      <c r="K19" s="31" t="str">
        <f>"100,0"</f>
        <v>100,0</v>
      </c>
      <c r="L19" s="19" t="str">
        <f>"60,1900"</f>
        <v>60,1900</v>
      </c>
      <c r="M19" s="18"/>
    </row>
    <row r="20" spans="1:13">
      <c r="B20" s="5" t="s">
        <v>51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3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40" t="s">
        <v>266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8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149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229</v>
      </c>
      <c r="C6" s="7" t="s">
        <v>275</v>
      </c>
      <c r="D6" s="7" t="s">
        <v>230</v>
      </c>
      <c r="E6" s="7" t="s">
        <v>286</v>
      </c>
      <c r="F6" s="7" t="s">
        <v>38</v>
      </c>
      <c r="G6" s="15" t="s">
        <v>110</v>
      </c>
      <c r="H6" s="14" t="s">
        <v>110</v>
      </c>
      <c r="I6" s="14" t="s">
        <v>207</v>
      </c>
      <c r="J6" s="8"/>
      <c r="K6" s="8" t="str">
        <f>"157,5"</f>
        <v>157,5</v>
      </c>
      <c r="L6" s="8" t="str">
        <f>"92,9565"</f>
        <v>92,9565</v>
      </c>
      <c r="M6" s="7"/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workbookViewId="0">
      <selection activeCell="F6" sqref="F1:F1048576"/>
    </sheetView>
  </sheetViews>
  <sheetFormatPr baseColWidth="10" defaultColWidth="9.1640625" defaultRowHeight="13"/>
  <cols>
    <col min="1" max="1" width="7.5" style="5" bestFit="1" customWidth="1"/>
    <col min="2" max="2" width="17.83203125" style="5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7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0" t="s">
        <v>260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8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149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251</v>
      </c>
      <c r="C6" s="7" t="s">
        <v>272</v>
      </c>
      <c r="D6" s="7" t="s">
        <v>252</v>
      </c>
      <c r="E6" s="7" t="s">
        <v>286</v>
      </c>
      <c r="F6" s="7" t="s">
        <v>253</v>
      </c>
      <c r="G6" s="14" t="s">
        <v>26</v>
      </c>
      <c r="H6" s="14" t="s">
        <v>27</v>
      </c>
      <c r="I6" s="15" t="s">
        <v>254</v>
      </c>
      <c r="J6" s="8"/>
      <c r="K6" s="8" t="str">
        <f>"200,0"</f>
        <v>200,0</v>
      </c>
      <c r="L6" s="8" t="str">
        <f>"123,7064"</f>
        <v>123,7064</v>
      </c>
      <c r="M6" s="7" t="s">
        <v>255</v>
      </c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8.5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23.33203125" style="5" customWidth="1"/>
    <col min="14" max="16384" width="9.1640625" style="3"/>
  </cols>
  <sheetData>
    <row r="1" spans="1:13" s="2" customFormat="1" ht="29" customHeight="1">
      <c r="A1" s="40" t="s">
        <v>259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2" customFormat="1" ht="62" customHeight="1" thickBot="1">
      <c r="A2" s="44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289</v>
      </c>
      <c r="B3" s="53" t="s">
        <v>0</v>
      </c>
      <c r="C3" s="50" t="s">
        <v>282</v>
      </c>
      <c r="D3" s="50" t="s">
        <v>6</v>
      </c>
      <c r="E3" s="34" t="s">
        <v>283</v>
      </c>
      <c r="F3" s="34" t="s">
        <v>5</v>
      </c>
      <c r="G3" s="34" t="s">
        <v>8</v>
      </c>
      <c r="H3" s="34"/>
      <c r="I3" s="34"/>
      <c r="J3" s="34"/>
      <c r="K3" s="34" t="s">
        <v>160</v>
      </c>
      <c r="L3" s="34" t="s">
        <v>3</v>
      </c>
      <c r="M3" s="36" t="s">
        <v>2</v>
      </c>
    </row>
    <row r="4" spans="1:13" s="1" customFormat="1" ht="21" customHeight="1" thickBot="1">
      <c r="A4" s="49"/>
      <c r="B4" s="54"/>
      <c r="C4" s="35"/>
      <c r="D4" s="35"/>
      <c r="E4" s="35"/>
      <c r="F4" s="35"/>
      <c r="G4" s="4">
        <v>1</v>
      </c>
      <c r="H4" s="4">
        <v>2</v>
      </c>
      <c r="I4" s="4">
        <v>3</v>
      </c>
      <c r="J4" s="4" t="s">
        <v>4</v>
      </c>
      <c r="K4" s="35"/>
      <c r="L4" s="35"/>
      <c r="M4" s="37"/>
    </row>
    <row r="5" spans="1:13" ht="16">
      <c r="A5" s="38" t="s">
        <v>113</v>
      </c>
      <c r="B5" s="38"/>
      <c r="C5" s="39"/>
      <c r="D5" s="39"/>
      <c r="E5" s="39"/>
      <c r="F5" s="39"/>
      <c r="G5" s="39"/>
      <c r="H5" s="39"/>
      <c r="I5" s="39"/>
      <c r="J5" s="39"/>
    </row>
    <row r="6" spans="1:13">
      <c r="A6" s="8" t="s">
        <v>50</v>
      </c>
      <c r="B6" s="7" t="s">
        <v>256</v>
      </c>
      <c r="C6" s="7" t="s">
        <v>257</v>
      </c>
      <c r="D6" s="7" t="s">
        <v>258</v>
      </c>
      <c r="E6" s="7" t="s">
        <v>284</v>
      </c>
      <c r="F6" s="7" t="s">
        <v>80</v>
      </c>
      <c r="G6" s="14" t="s">
        <v>121</v>
      </c>
      <c r="H6" s="14" t="s">
        <v>153</v>
      </c>
      <c r="I6" s="15" t="s">
        <v>242</v>
      </c>
      <c r="J6" s="8"/>
      <c r="K6" s="8" t="str">
        <f>"180,0"</f>
        <v>180,0</v>
      </c>
      <c r="L6" s="8" t="str">
        <f>"122,3910"</f>
        <v>122,3910</v>
      </c>
      <c r="M6" s="7"/>
    </row>
    <row r="7" spans="1:13">
      <c r="B7" s="5" t="s">
        <v>51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IPL ПЛ без экипировки ДК</vt:lpstr>
      <vt:lpstr>IPL ПЛ без экипировки</vt:lpstr>
      <vt:lpstr>IPL ПЛ в бинтах</vt:lpstr>
      <vt:lpstr>IPL Присед без экипировки ДК</vt:lpstr>
      <vt:lpstr>IPL Жим без экипировки ДК</vt:lpstr>
      <vt:lpstr>IPL Жим без экипировки</vt:lpstr>
      <vt:lpstr>IPL Жим однослой</vt:lpstr>
      <vt:lpstr>СПР Жим софт однопетельная ДК</vt:lpstr>
      <vt:lpstr>СПР Жим софт многопетельная</vt:lpstr>
      <vt:lpstr>IPL Тяга без экипировки ДК</vt:lpstr>
      <vt:lpstr>IPL Тяга однослой ДК</vt:lpstr>
      <vt:lpstr>СПР Жим стоя ДК</vt:lpstr>
      <vt:lpstr>СПР Подъем на бицепс ДК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2020-10-04T18:26:31Z</dcterms:modified>
</cp:coreProperties>
</file>