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" documentId="8_{828190F4-9E2C-4035-978A-5F0E1CE4B0D4}" xr6:coauthVersionLast="47" xr6:coauthVersionMax="47" xr10:uidLastSave="{03FC8AAB-0F24-4B6F-9D64-F0794A22BB12}"/>
  <bookViews>
    <workbookView xWindow="2070" yWindow="810" windowWidth="26580" windowHeight="8910" tabRatio="987" xr2:uid="{00000000-000D-0000-FFFF-FFFF00000000}"/>
  </bookViews>
  <sheets>
    <sheet name="awpc pl raw" sheetId="17" r:id="rId1"/>
    <sheet name="awpc cl pl" sheetId="16" r:id="rId2"/>
    <sheet name="awpc pl sp" sheetId="15" r:id="rId3"/>
    <sheet name="awpc pl" sheetId="14" r:id="rId4"/>
    <sheet name="wpc cl pl" sheetId="20" r:id="rId5"/>
    <sheet name="awpc dl raw" sheetId="7" r:id="rId6"/>
    <sheet name="awpc bp raw" sheetId="13" r:id="rId7"/>
    <sheet name="awpc bp sp" sheetId="12" r:id="rId8"/>
    <sheet name="awpc dl" sheetId="5" r:id="rId9"/>
    <sheet name="awpc dl sp" sheetId="6" r:id="rId10"/>
    <sheet name="awpc bp" sheetId="11" r:id="rId11"/>
    <sheet name="wpc bp raw" sheetId="19" r:id="rId12"/>
    <sheet name="wpc bp sp" sheetId="18" r:id="rId13"/>
    <sheet name="wpc dl raw" sheetId="10" r:id="rId14"/>
    <sheet name="wpc dl sp" sheetId="9" r:id="rId15"/>
    <sheet name="wpc dl" sheetId="8" r:id="rId16"/>
    <sheet name="awpc sc" sheetId="4" r:id="rId17"/>
    <sheet name="wpc sc" sheetId="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" i="20" l="1"/>
  <c r="R3" i="20"/>
  <c r="M4" i="19"/>
  <c r="L4" i="19"/>
  <c r="M3" i="19"/>
  <c r="L3" i="19"/>
  <c r="M3" i="18"/>
  <c r="L3" i="18"/>
  <c r="S9" i="17"/>
  <c r="R9" i="17"/>
  <c r="S8" i="17"/>
  <c r="R8" i="17"/>
  <c r="S7" i="17"/>
  <c r="R7" i="17"/>
  <c r="S6" i="17"/>
  <c r="R6" i="17"/>
  <c r="S5" i="17"/>
  <c r="R5" i="17"/>
  <c r="S4" i="17"/>
  <c r="R4" i="17"/>
  <c r="S3" i="17"/>
  <c r="R3" i="17"/>
  <c r="S7" i="16"/>
  <c r="R7" i="16"/>
  <c r="S6" i="16"/>
  <c r="R6" i="16"/>
  <c r="S5" i="16"/>
  <c r="R5" i="16"/>
  <c r="S4" i="16"/>
  <c r="R4" i="16"/>
  <c r="S3" i="16"/>
  <c r="R3" i="16"/>
  <c r="S4" i="15"/>
  <c r="R4" i="15"/>
  <c r="S3" i="15"/>
  <c r="R3" i="15"/>
  <c r="S4" i="14"/>
  <c r="R4" i="14"/>
  <c r="S3" i="14"/>
  <c r="R3" i="14"/>
  <c r="M6" i="13"/>
  <c r="L6" i="13"/>
  <c r="M5" i="13"/>
  <c r="L5" i="13"/>
  <c r="M4" i="13"/>
  <c r="L4" i="13"/>
  <c r="M3" i="13"/>
  <c r="L3" i="13"/>
  <c r="M3" i="12"/>
  <c r="L3" i="12"/>
  <c r="M4" i="11"/>
  <c r="L4" i="11"/>
  <c r="M3" i="11"/>
  <c r="L3" i="11"/>
  <c r="M6" i="10"/>
  <c r="L6" i="10"/>
  <c r="M5" i="10"/>
  <c r="L5" i="10"/>
  <c r="M4" i="10"/>
  <c r="L4" i="10"/>
  <c r="M3" i="10"/>
  <c r="L3" i="10"/>
  <c r="M3" i="9"/>
  <c r="L3" i="9"/>
  <c r="M4" i="8"/>
  <c r="L4" i="8"/>
  <c r="M3" i="8"/>
  <c r="L3" i="8"/>
  <c r="M8" i="7"/>
  <c r="L8" i="7"/>
  <c r="M7" i="7"/>
  <c r="L7" i="7"/>
  <c r="M6" i="7"/>
  <c r="L6" i="7"/>
  <c r="M5" i="7"/>
  <c r="L5" i="7"/>
  <c r="M4" i="7"/>
  <c r="L4" i="7"/>
  <c r="M3" i="7"/>
  <c r="L3" i="7"/>
  <c r="M3" i="6"/>
  <c r="L3" i="6"/>
  <c r="M4" i="5"/>
  <c r="L4" i="5"/>
  <c r="M3" i="5"/>
  <c r="L3" i="5"/>
  <c r="M4" i="4"/>
  <c r="L4" i="4"/>
  <c r="M3" i="4"/>
  <c r="L3" i="4"/>
  <c r="M3" i="3"/>
  <c r="L3" i="3"/>
</calcChain>
</file>

<file path=xl/sharedStrings.xml><?xml version="1.0" encoding="utf-8"?>
<sst xmlns="http://schemas.openxmlformats.org/spreadsheetml/2006/main" count="807" uniqueCount="246">
  <si>
    <t>Очки</t>
  </si>
  <si>
    <t>Тренер</t>
  </si>
  <si>
    <t>55,30</t>
  </si>
  <si>
    <t xml:space="preserve">Алиев Сергей </t>
  </si>
  <si>
    <t>Уголькова Ирина</t>
  </si>
  <si>
    <t>89,90</t>
  </si>
  <si>
    <t>50,0</t>
  </si>
  <si>
    <t>60,0</t>
  </si>
  <si>
    <t>65,0</t>
  </si>
  <si>
    <t xml:space="preserve"> </t>
  </si>
  <si>
    <t>Алиев Сергей</t>
  </si>
  <si>
    <t>90</t>
  </si>
  <si>
    <t>20,0</t>
  </si>
  <si>
    <t>25,0</t>
  </si>
  <si>
    <t>27,5</t>
  </si>
  <si>
    <t>68,00</t>
  </si>
  <si>
    <t>42,5</t>
  </si>
  <si>
    <t>47,5</t>
  </si>
  <si>
    <t>Бабич Александр</t>
  </si>
  <si>
    <t>76,00</t>
  </si>
  <si>
    <t>180,0</t>
  </si>
  <si>
    <t>195,0</t>
  </si>
  <si>
    <t>205,0</t>
  </si>
  <si>
    <t xml:space="preserve">Умеренков  И.Ю. </t>
  </si>
  <si>
    <t>Умеренкова Юлия</t>
  </si>
  <si>
    <t>82.5</t>
  </si>
  <si>
    <t>Открытая (10.05.1989)/32</t>
  </si>
  <si>
    <t>51,70</t>
  </si>
  <si>
    <t>142,5</t>
  </si>
  <si>
    <t>150,0</t>
  </si>
  <si>
    <t>160,0</t>
  </si>
  <si>
    <t xml:space="preserve">Умеренков Игорь </t>
  </si>
  <si>
    <t>Енина Елена</t>
  </si>
  <si>
    <t>52</t>
  </si>
  <si>
    <t>51,40</t>
  </si>
  <si>
    <t>105,0</t>
  </si>
  <si>
    <t>110,0</t>
  </si>
  <si>
    <t>115,0</t>
  </si>
  <si>
    <t xml:space="preserve">Короткин Илья </t>
  </si>
  <si>
    <t>75,90</t>
  </si>
  <si>
    <t>120,0</t>
  </si>
  <si>
    <t>130,0</t>
  </si>
  <si>
    <t>140,0</t>
  </si>
  <si>
    <t xml:space="preserve">Анцышкин Сергей </t>
  </si>
  <si>
    <t>87,50</t>
  </si>
  <si>
    <t>125,0</t>
  </si>
  <si>
    <t>135,0</t>
  </si>
  <si>
    <t>145,0</t>
  </si>
  <si>
    <t>70,60</t>
  </si>
  <si>
    <t>170,0</t>
  </si>
  <si>
    <t>177,5</t>
  </si>
  <si>
    <t>73,70</t>
  </si>
  <si>
    <t>185,0</t>
  </si>
  <si>
    <t>80,40</t>
  </si>
  <si>
    <t>200,0</t>
  </si>
  <si>
    <t>210,0</t>
  </si>
  <si>
    <t>215,0</t>
  </si>
  <si>
    <t>95,00</t>
  </si>
  <si>
    <t>205,5</t>
  </si>
  <si>
    <t>Порядин Валерий</t>
  </si>
  <si>
    <t>100</t>
  </si>
  <si>
    <t>81,70</t>
  </si>
  <si>
    <t>99,60</t>
  </si>
  <si>
    <t>260,0</t>
  </si>
  <si>
    <t>270,0</t>
  </si>
  <si>
    <t>280,0</t>
  </si>
  <si>
    <t>118,00</t>
  </si>
  <si>
    <t>240,0</t>
  </si>
  <si>
    <t>255,0</t>
  </si>
  <si>
    <t>62,5</t>
  </si>
  <si>
    <t>67,5</t>
  </si>
  <si>
    <t>70,0</t>
  </si>
  <si>
    <t>51,00</t>
  </si>
  <si>
    <t>52,5</t>
  </si>
  <si>
    <t xml:space="preserve">Енина Елена </t>
  </si>
  <si>
    <t>98,80</t>
  </si>
  <si>
    <t>197,5</t>
  </si>
  <si>
    <t>100,00</t>
  </si>
  <si>
    <t>100,0</t>
  </si>
  <si>
    <t>119,90</t>
  </si>
  <si>
    <t>155,0</t>
  </si>
  <si>
    <t>162,5</t>
  </si>
  <si>
    <t>167,5</t>
  </si>
  <si>
    <t>220,0</t>
  </si>
  <si>
    <t>147,5</t>
  </si>
  <si>
    <t>51,10</t>
  </si>
  <si>
    <t>75,0</t>
  </si>
  <si>
    <t>Гостева Валентина</t>
  </si>
  <si>
    <t>72,00</t>
  </si>
  <si>
    <t>107,5</t>
  </si>
  <si>
    <t>45,0</t>
  </si>
  <si>
    <t>57,5</t>
  </si>
  <si>
    <t>81,20</t>
  </si>
  <si>
    <t>117,5</t>
  </si>
  <si>
    <t>77,5</t>
  </si>
  <si>
    <t>61,80</t>
  </si>
  <si>
    <t xml:space="preserve">Курск </t>
  </si>
  <si>
    <t>90,0</t>
  </si>
  <si>
    <t>95,0</t>
  </si>
  <si>
    <t xml:space="preserve">Прыгов Дмитрий </t>
  </si>
  <si>
    <t>82,90</t>
  </si>
  <si>
    <t>82,5</t>
  </si>
  <si>
    <t>85,0</t>
  </si>
  <si>
    <t>92,5</t>
  </si>
  <si>
    <t>102,5</t>
  </si>
  <si>
    <t>92,90</t>
  </si>
  <si>
    <t>175,0</t>
  </si>
  <si>
    <t>202,5</t>
  </si>
  <si>
    <t>46,40</t>
  </si>
  <si>
    <t>32,5</t>
  </si>
  <si>
    <t>35,0</t>
  </si>
  <si>
    <t>37,5</t>
  </si>
  <si>
    <t>50,90</t>
  </si>
  <si>
    <t>40,0</t>
  </si>
  <si>
    <t>80,0</t>
  </si>
  <si>
    <t xml:space="preserve">Анцишкин Сергей </t>
  </si>
  <si>
    <t>50,50</t>
  </si>
  <si>
    <t>22,5</t>
  </si>
  <si>
    <t>55,0</t>
  </si>
  <si>
    <t>52,90</t>
  </si>
  <si>
    <t>59,90</t>
  </si>
  <si>
    <t>64,40</t>
  </si>
  <si>
    <t>67,20</t>
  </si>
  <si>
    <t>72,5</t>
  </si>
  <si>
    <t>132,60</t>
  </si>
  <si>
    <t>230,0</t>
  </si>
  <si>
    <t>Есаулков Евгений</t>
  </si>
  <si>
    <t>140</t>
  </si>
  <si>
    <t>81,40</t>
  </si>
  <si>
    <t>165,0</t>
  </si>
  <si>
    <t>Бугаев Артем</t>
  </si>
  <si>
    <t>Иноземцев Николай</t>
  </si>
  <si>
    <t>80,60</t>
  </si>
  <si>
    <t>190,0</t>
  </si>
  <si>
    <t>122,5</t>
  </si>
  <si>
    <t>127,5</t>
  </si>
  <si>
    <t>132,5</t>
  </si>
  <si>
    <t>250,0</t>
  </si>
  <si>
    <t>Беглов Юрий</t>
  </si>
  <si>
    <t>вес</t>
  </si>
  <si>
    <t>в/к</t>
  </si>
  <si>
    <t>имя</t>
  </si>
  <si>
    <t>рожд</t>
  </si>
  <si>
    <t>пол</t>
  </si>
  <si>
    <t>age class</t>
  </si>
  <si>
    <t>O</t>
  </si>
  <si>
    <t>жим</t>
  </si>
  <si>
    <t>итог</t>
  </si>
  <si>
    <t>№</t>
  </si>
  <si>
    <t>1</t>
  </si>
  <si>
    <t>2</t>
  </si>
  <si>
    <t>3</t>
  </si>
  <si>
    <t>0</t>
  </si>
  <si>
    <t>город</t>
  </si>
  <si>
    <t>M1</t>
  </si>
  <si>
    <t>01.03.1979</t>
  </si>
  <si>
    <t>29.04.1988</t>
  </si>
  <si>
    <t>f</t>
  </si>
  <si>
    <t>m</t>
  </si>
  <si>
    <t>bnju</t>
  </si>
  <si>
    <t>nzuf</t>
  </si>
  <si>
    <t>09.12.1980</t>
  </si>
  <si>
    <t xml:space="preserve">тяга </t>
  </si>
  <si>
    <t>10.05.1989</t>
  </si>
  <si>
    <t>тяга</t>
  </si>
  <si>
    <t xml:space="preserve"> Сеттарова Эльнара</t>
  </si>
  <si>
    <t xml:space="preserve"> Волкова Екатерина</t>
  </si>
  <si>
    <t xml:space="preserve"> Анцышкина Татьяна</t>
  </si>
  <si>
    <t xml:space="preserve"> Чаплыгин Владимир</t>
  </si>
  <si>
    <t xml:space="preserve"> Чаплыгин Павел</t>
  </si>
  <si>
    <t xml:space="preserve"> Сидорчук Александр</t>
  </si>
  <si>
    <t>T3</t>
  </si>
  <si>
    <t>M4</t>
  </si>
  <si>
    <t>02.02.1967</t>
  </si>
  <si>
    <t>10.07.1987</t>
  </si>
  <si>
    <t>31.07.2002</t>
  </si>
  <si>
    <t>22.11.1988</t>
  </si>
  <si>
    <t>10.10.1990</t>
  </si>
  <si>
    <t>09.02.1998</t>
  </si>
  <si>
    <t xml:space="preserve">рожд </t>
  </si>
  <si>
    <t xml:space="preserve">итог </t>
  </si>
  <si>
    <t>#</t>
  </si>
  <si>
    <t>20.05.1966</t>
  </si>
  <si>
    <t>20.05.1966)</t>
  </si>
  <si>
    <t>1Порядин Валерий</t>
  </si>
  <si>
    <t>T1</t>
  </si>
  <si>
    <t>M5</t>
  </si>
  <si>
    <t xml:space="preserve"> Абрашов Даниил</t>
  </si>
  <si>
    <t xml:space="preserve"> Мотайло Дмитрий</t>
  </si>
  <si>
    <t xml:space="preserve"> Виткевич Николай</t>
  </si>
  <si>
    <t>21.02.2007</t>
  </si>
  <si>
    <t>06.06.1985</t>
  </si>
  <si>
    <t>27.09.1965</t>
  </si>
  <si>
    <t>M6</t>
  </si>
  <si>
    <t xml:space="preserve"> Гнеева Наталья</t>
  </si>
  <si>
    <t xml:space="preserve"> Поваляев Дмитрий</t>
  </si>
  <si>
    <t xml:space="preserve"> Куцев Валентин</t>
  </si>
  <si>
    <t xml:space="preserve"> Зайцев Сергей</t>
  </si>
  <si>
    <t>07.08.1978</t>
  </si>
  <si>
    <t>04.07.1996</t>
  </si>
  <si>
    <t>21.06.1955</t>
  </si>
  <si>
    <t>29.08.1980</t>
  </si>
  <si>
    <t>присед</t>
  </si>
  <si>
    <t>1 Умеренкова Юлия</t>
  </si>
  <si>
    <t xml:space="preserve"> Умеренкова Юлия</t>
  </si>
  <si>
    <t>07.08.1955</t>
  </si>
  <si>
    <t>T2</t>
  </si>
  <si>
    <t xml:space="preserve"> Макарова Диана</t>
  </si>
  <si>
    <t xml:space="preserve"> Гольцова Полина</t>
  </si>
  <si>
    <t xml:space="preserve"> Савин Максим</t>
  </si>
  <si>
    <t xml:space="preserve"> Шабаев Максим</t>
  </si>
  <si>
    <t>23.07.2005</t>
  </si>
  <si>
    <t>08.07.1982</t>
  </si>
  <si>
    <t>31.01.2006</t>
  </si>
  <si>
    <t>27.12.2007</t>
  </si>
  <si>
    <t>04.08.1993</t>
  </si>
  <si>
    <t>J</t>
  </si>
  <si>
    <t xml:space="preserve"> Чернова Наталья</t>
  </si>
  <si>
    <t xml:space="preserve"> Васюнина Виктория</t>
  </si>
  <si>
    <t xml:space="preserve"> Головенькина Юлия</t>
  </si>
  <si>
    <t xml:space="preserve"> Непочатых Екатерина</t>
  </si>
  <si>
    <t xml:space="preserve"> Амелина Любовь</t>
  </si>
  <si>
    <t xml:space="preserve"> Крамская Вероника</t>
  </si>
  <si>
    <t xml:space="preserve"> Маркин Святослав</t>
  </si>
  <si>
    <t>06.08.1989</t>
  </si>
  <si>
    <t>13.08.1987</t>
  </si>
  <si>
    <t>20.07.2006</t>
  </si>
  <si>
    <t>21.02.2001</t>
  </si>
  <si>
    <t>23.05.2005</t>
  </si>
  <si>
    <t>27.09.1988</t>
  </si>
  <si>
    <t>18.12.2006</t>
  </si>
  <si>
    <t>08.08.2007</t>
  </si>
  <si>
    <t>06.05.1965</t>
  </si>
  <si>
    <t>Железногорск</t>
  </si>
  <si>
    <t>Курчатов</t>
  </si>
  <si>
    <t>Рыльск</t>
  </si>
  <si>
    <t>Орёл</t>
  </si>
  <si>
    <t xml:space="preserve">Орёль </t>
  </si>
  <si>
    <t>Воронеж</t>
  </si>
  <si>
    <t>Белгород</t>
  </si>
  <si>
    <t>26.01.2000</t>
  </si>
  <si>
    <t>08.04.1992</t>
  </si>
  <si>
    <t>Брянск</t>
  </si>
  <si>
    <t xml:space="preserve">Брянск </t>
  </si>
  <si>
    <t>14.12.1989</t>
  </si>
  <si>
    <t xml:space="preserve"> Мяснянкин 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</si>
</sst>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0"/>
      <name val="Arial Cyr"/>
      <charset val="204"/>
    </font>
    <font>
      <strike/>
      <sz val="10"/>
      <name val="Arial Cyr"/>
      <charset val="204"/>
    </font>
    <font>
      <i/>
      <sz val="10"/>
      <name val="Arial Cyr"/>
      <charset val="204"/>
    </font>
    <font>
      <sz val="10"/>
      <name val="Arial Cy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inden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inden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40"/>
  <sheetViews>
    <sheetView tabSelected="1" workbookViewId="0"/>
  </sheetViews>
  <sheetFormatPr defaultColWidth="7.85546875" defaultRowHeight="12.75"/>
  <cols>
    <col min="1" max="1" width="7.85546875" style="3"/>
    <col min="2" max="2" width="21.140625" style="2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7" width="6" style="2" customWidth="1"/>
    <col min="8" max="8" width="29" style="2" bestFit="1" customWidth="1"/>
    <col min="9" max="17" width="5.140625" style="3" customWidth="1"/>
    <col min="18" max="18" width="6.5703125" style="4" customWidth="1"/>
    <col min="19" max="19" width="8.5703125" style="1" bestFit="1" customWidth="1"/>
    <col min="20" max="20" width="17.42578125" style="2" bestFit="1" customWidth="1"/>
    <col min="21" max="16384" width="7.85546875" style="3"/>
  </cols>
  <sheetData>
    <row r="1" spans="1:21" s="11" customFormat="1" ht="12.75" customHeight="1">
      <c r="A1" s="16" t="s">
        <v>181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202</v>
      </c>
      <c r="J1" s="22"/>
      <c r="K1" s="23"/>
      <c r="L1" s="21" t="s">
        <v>146</v>
      </c>
      <c r="M1" s="22"/>
      <c r="N1" s="23"/>
      <c r="O1" s="21" t="s">
        <v>164</v>
      </c>
      <c r="P1" s="22"/>
      <c r="Q1" s="23"/>
      <c r="R1" s="16" t="s">
        <v>180</v>
      </c>
      <c r="S1" s="16" t="s">
        <v>0</v>
      </c>
      <c r="T1" s="16" t="s">
        <v>1</v>
      </c>
      <c r="U1" s="15"/>
    </row>
    <row r="2" spans="1:21" s="11" customFormat="1" ht="12.75" customHeight="1">
      <c r="A2" s="16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>
        <v>1</v>
      </c>
      <c r="M2" s="16">
        <v>2</v>
      </c>
      <c r="N2" s="16">
        <v>3</v>
      </c>
      <c r="O2" s="16">
        <v>1</v>
      </c>
      <c r="P2" s="16">
        <v>2</v>
      </c>
      <c r="Q2" s="16">
        <v>3</v>
      </c>
      <c r="R2" s="16"/>
      <c r="S2" s="16"/>
      <c r="T2" s="16"/>
      <c r="U2" s="15"/>
    </row>
    <row r="3" spans="1:21">
      <c r="A3" s="26">
        <v>1</v>
      </c>
      <c r="B3" s="5" t="s">
        <v>217</v>
      </c>
      <c r="C3" s="5" t="s">
        <v>157</v>
      </c>
      <c r="D3" s="5" t="s">
        <v>225</v>
      </c>
      <c r="E3" s="5" t="s">
        <v>145</v>
      </c>
      <c r="F3" s="5" t="s">
        <v>108</v>
      </c>
      <c r="G3" s="24">
        <v>48</v>
      </c>
      <c r="H3" s="5" t="s">
        <v>233</v>
      </c>
      <c r="I3" s="7" t="s">
        <v>7</v>
      </c>
      <c r="J3" s="7" t="s">
        <v>8</v>
      </c>
      <c r="K3" s="7" t="s">
        <v>70</v>
      </c>
      <c r="L3" s="7" t="s">
        <v>109</v>
      </c>
      <c r="M3" s="7" t="s">
        <v>110</v>
      </c>
      <c r="N3" s="6" t="s">
        <v>111</v>
      </c>
      <c r="O3" s="7" t="s">
        <v>71</v>
      </c>
      <c r="P3" s="7" t="s">
        <v>86</v>
      </c>
      <c r="Q3" s="7" t="s">
        <v>94</v>
      </c>
      <c r="R3" s="9" t="str">
        <f>"180,0"</f>
        <v>180,0</v>
      </c>
      <c r="S3" s="28" t="str">
        <f>"217,7460"</f>
        <v>217,7460</v>
      </c>
      <c r="T3" s="5" t="s">
        <v>43</v>
      </c>
    </row>
    <row r="4" spans="1:21">
      <c r="A4" s="26">
        <v>1</v>
      </c>
      <c r="B4" s="5" t="s">
        <v>218</v>
      </c>
      <c r="C4" s="5" t="s">
        <v>157</v>
      </c>
      <c r="D4" s="5" t="s">
        <v>226</v>
      </c>
      <c r="E4" s="5" t="s">
        <v>185</v>
      </c>
      <c r="F4" s="5" t="s">
        <v>112</v>
      </c>
      <c r="G4" s="24">
        <v>52</v>
      </c>
      <c r="H4" s="5" t="s">
        <v>233</v>
      </c>
      <c r="I4" s="7" t="s">
        <v>73</v>
      </c>
      <c r="J4" s="7" t="s">
        <v>91</v>
      </c>
      <c r="K4" s="6" t="s">
        <v>7</v>
      </c>
      <c r="L4" s="7" t="s">
        <v>110</v>
      </c>
      <c r="M4" s="7" t="s">
        <v>111</v>
      </c>
      <c r="N4" s="6" t="s">
        <v>113</v>
      </c>
      <c r="O4" s="7" t="s">
        <v>86</v>
      </c>
      <c r="P4" s="7" t="s">
        <v>114</v>
      </c>
      <c r="Q4" s="6" t="s">
        <v>102</v>
      </c>
      <c r="R4" s="9" t="str">
        <f>"175,0"</f>
        <v>175,0</v>
      </c>
      <c r="S4" s="28" t="str">
        <f>"197,1200"</f>
        <v>197,1200</v>
      </c>
      <c r="T4" s="5" t="s">
        <v>115</v>
      </c>
    </row>
    <row r="5" spans="1:21">
      <c r="A5" s="26">
        <v>1</v>
      </c>
      <c r="B5" s="5" t="s">
        <v>219</v>
      </c>
      <c r="C5" s="5" t="s">
        <v>157</v>
      </c>
      <c r="D5" s="5" t="s">
        <v>227</v>
      </c>
      <c r="E5" s="5" t="s">
        <v>216</v>
      </c>
      <c r="F5" s="5" t="s">
        <v>116</v>
      </c>
      <c r="G5" s="24">
        <v>52</v>
      </c>
      <c r="H5" s="5" t="s">
        <v>96</v>
      </c>
      <c r="I5" s="7" t="s">
        <v>111</v>
      </c>
      <c r="J5" s="7" t="s">
        <v>16</v>
      </c>
      <c r="K5" s="7" t="s">
        <v>17</v>
      </c>
      <c r="L5" s="7" t="s">
        <v>12</v>
      </c>
      <c r="M5" s="7" t="s">
        <v>117</v>
      </c>
      <c r="N5" s="25">
        <v>0</v>
      </c>
      <c r="O5" s="7" t="s">
        <v>90</v>
      </c>
      <c r="P5" s="6" t="s">
        <v>118</v>
      </c>
      <c r="Q5" s="7" t="s">
        <v>118</v>
      </c>
      <c r="R5" s="9" t="str">
        <f>"125,0"</f>
        <v>125,0</v>
      </c>
      <c r="S5" s="28" t="str">
        <f>"141,6750"</f>
        <v>141,6750</v>
      </c>
      <c r="T5" s="5" t="s">
        <v>74</v>
      </c>
    </row>
    <row r="6" spans="1:21">
      <c r="A6" s="26">
        <v>1</v>
      </c>
      <c r="B6" s="5" t="s">
        <v>220</v>
      </c>
      <c r="C6" s="5" t="s">
        <v>157</v>
      </c>
      <c r="D6" s="5" t="s">
        <v>228</v>
      </c>
      <c r="E6" s="5" t="s">
        <v>206</v>
      </c>
      <c r="F6" s="5" t="s">
        <v>119</v>
      </c>
      <c r="G6" s="24">
        <v>56</v>
      </c>
      <c r="H6" s="5" t="s">
        <v>96</v>
      </c>
      <c r="I6" s="6" t="s">
        <v>7</v>
      </c>
      <c r="J6" s="7" t="s">
        <v>7</v>
      </c>
      <c r="K6" s="7" t="s">
        <v>8</v>
      </c>
      <c r="L6" s="7" t="s">
        <v>110</v>
      </c>
      <c r="M6" s="7" t="s">
        <v>113</v>
      </c>
      <c r="N6" s="7" t="s">
        <v>90</v>
      </c>
      <c r="O6" s="7" t="s">
        <v>101</v>
      </c>
      <c r="P6" s="7" t="s">
        <v>97</v>
      </c>
      <c r="Q6" s="7" t="s">
        <v>78</v>
      </c>
      <c r="R6" s="9" t="str">
        <f>"210,0"</f>
        <v>210,0</v>
      </c>
      <c r="S6" s="28" t="str">
        <f>"229,4460"</f>
        <v>229,4460</v>
      </c>
      <c r="T6" s="5" t="s">
        <v>74</v>
      </c>
    </row>
    <row r="7" spans="1:21">
      <c r="A7" s="26">
        <v>1</v>
      </c>
      <c r="B7" s="5" t="s">
        <v>221</v>
      </c>
      <c r="C7" s="5" t="s">
        <v>157</v>
      </c>
      <c r="D7" s="5" t="s">
        <v>229</v>
      </c>
      <c r="E7" s="5" t="s">
        <v>145</v>
      </c>
      <c r="F7" s="5" t="s">
        <v>120</v>
      </c>
      <c r="G7" s="24">
        <v>60</v>
      </c>
      <c r="H7" s="5" t="s">
        <v>233</v>
      </c>
      <c r="I7" s="7" t="s">
        <v>70</v>
      </c>
      <c r="J7" s="7" t="s">
        <v>86</v>
      </c>
      <c r="K7" s="7" t="s">
        <v>114</v>
      </c>
      <c r="L7" s="7" t="s">
        <v>16</v>
      </c>
      <c r="M7" s="6" t="s">
        <v>17</v>
      </c>
      <c r="N7" s="6" t="s">
        <v>17</v>
      </c>
      <c r="O7" s="7" t="s">
        <v>86</v>
      </c>
      <c r="P7" s="7" t="s">
        <v>102</v>
      </c>
      <c r="Q7" s="6" t="s">
        <v>97</v>
      </c>
      <c r="R7" s="9" t="str">
        <f>"207,5"</f>
        <v>207,5</v>
      </c>
      <c r="S7" s="28" t="str">
        <f>"205,1968"</f>
        <v>205,1968</v>
      </c>
      <c r="T7" s="5" t="s">
        <v>43</v>
      </c>
    </row>
    <row r="8" spans="1:21">
      <c r="A8" s="26">
        <v>1</v>
      </c>
      <c r="B8" s="5" t="s">
        <v>222</v>
      </c>
      <c r="C8" s="5" t="s">
        <v>157</v>
      </c>
      <c r="D8" s="5" t="s">
        <v>230</v>
      </c>
      <c r="E8" s="5" t="s">
        <v>185</v>
      </c>
      <c r="F8" s="5" t="s">
        <v>121</v>
      </c>
      <c r="G8" s="24">
        <v>67.5</v>
      </c>
      <c r="H8" s="5" t="s">
        <v>96</v>
      </c>
      <c r="I8" s="7" t="s">
        <v>8</v>
      </c>
      <c r="J8" s="7" t="s">
        <v>71</v>
      </c>
      <c r="K8" s="7" t="s">
        <v>86</v>
      </c>
      <c r="L8" s="7" t="s">
        <v>109</v>
      </c>
      <c r="M8" s="7" t="s">
        <v>110</v>
      </c>
      <c r="N8" s="7" t="s">
        <v>111</v>
      </c>
      <c r="O8" s="7" t="s">
        <v>102</v>
      </c>
      <c r="P8" s="7" t="s">
        <v>103</v>
      </c>
      <c r="Q8" s="7" t="s">
        <v>78</v>
      </c>
      <c r="R8" s="9" t="str">
        <f>"212,5"</f>
        <v>212,5</v>
      </c>
      <c r="S8" s="28" t="str">
        <f>"198,3581"</f>
        <v>198,3581</v>
      </c>
      <c r="T8" s="5" t="s">
        <v>74</v>
      </c>
    </row>
    <row r="9" spans="1:21">
      <c r="A9" s="26">
        <v>1</v>
      </c>
      <c r="B9" s="5" t="s">
        <v>223</v>
      </c>
      <c r="C9" s="5" t="s">
        <v>158</v>
      </c>
      <c r="D9" s="5" t="s">
        <v>231</v>
      </c>
      <c r="E9" s="5" t="s">
        <v>185</v>
      </c>
      <c r="F9" s="5" t="s">
        <v>122</v>
      </c>
      <c r="G9" s="24">
        <v>67.5</v>
      </c>
      <c r="H9" s="5" t="s">
        <v>234</v>
      </c>
      <c r="I9" s="7" t="s">
        <v>97</v>
      </c>
      <c r="J9" s="7" t="s">
        <v>103</v>
      </c>
      <c r="K9" s="7" t="s">
        <v>98</v>
      </c>
      <c r="L9" s="7" t="s">
        <v>8</v>
      </c>
      <c r="M9" s="7" t="s">
        <v>71</v>
      </c>
      <c r="N9" s="6" t="s">
        <v>123</v>
      </c>
      <c r="O9" s="7" t="s">
        <v>40</v>
      </c>
      <c r="P9" s="7" t="s">
        <v>45</v>
      </c>
      <c r="Q9" s="6" t="s">
        <v>41</v>
      </c>
      <c r="R9" s="9" t="str">
        <f>"290,0"</f>
        <v>290,0</v>
      </c>
      <c r="S9" s="28" t="str">
        <f>"217,8625"</f>
        <v>217,8625</v>
      </c>
      <c r="T9" s="5" t="s">
        <v>99</v>
      </c>
    </row>
    <row r="20" spans="2:7">
      <c r="B20" s="12"/>
      <c r="C20" s="12"/>
      <c r="D20" s="12"/>
      <c r="E20" s="12"/>
    </row>
    <row r="21" spans="2:7">
      <c r="B21" s="13"/>
      <c r="C21" s="13"/>
      <c r="D21" s="12"/>
      <c r="E21" s="12"/>
    </row>
    <row r="22" spans="2:7">
      <c r="B22" s="14"/>
      <c r="C22" s="14"/>
      <c r="D22" s="14"/>
      <c r="E22" s="14"/>
      <c r="F22" s="14"/>
      <c r="G22" s="11"/>
    </row>
    <row r="23" spans="2:7">
      <c r="B23" s="8"/>
      <c r="C23" s="8"/>
    </row>
    <row r="24" spans="2:7">
      <c r="B24" s="8"/>
      <c r="C24" s="8"/>
    </row>
    <row r="25" spans="2:7">
      <c r="B25" s="8"/>
      <c r="C25" s="8"/>
    </row>
    <row r="27" spans="2:7">
      <c r="B27" s="13"/>
      <c r="C27" s="13"/>
      <c r="D27" s="12"/>
      <c r="E27" s="12"/>
    </row>
    <row r="28" spans="2:7">
      <c r="B28" s="14"/>
      <c r="C28" s="14"/>
      <c r="D28" s="14"/>
      <c r="E28" s="14"/>
      <c r="F28" s="14"/>
      <c r="G28" s="11"/>
    </row>
    <row r="29" spans="2:7">
      <c r="B29" s="8"/>
      <c r="C29" s="8"/>
    </row>
    <row r="31" spans="2:7">
      <c r="B31" s="13"/>
      <c r="C31" s="13"/>
      <c r="D31" s="12"/>
      <c r="E31" s="12"/>
    </row>
    <row r="32" spans="2:7">
      <c r="B32" s="14"/>
      <c r="C32" s="14"/>
      <c r="D32" s="14"/>
      <c r="E32" s="14"/>
      <c r="F32" s="14"/>
      <c r="G32" s="11"/>
    </row>
    <row r="33" spans="2:7">
      <c r="B33" s="8"/>
      <c r="C33" s="8"/>
    </row>
    <row r="34" spans="2:7">
      <c r="B34" s="8"/>
      <c r="C34" s="8"/>
    </row>
    <row r="37" spans="2:7">
      <c r="B37" s="12"/>
      <c r="C37" s="12"/>
      <c r="D37" s="12"/>
      <c r="E37" s="12"/>
    </row>
    <row r="38" spans="2:7">
      <c r="B38" s="13"/>
      <c r="C38" s="13"/>
      <c r="D38" s="12"/>
      <c r="E38" s="12"/>
    </row>
    <row r="39" spans="2:7">
      <c r="B39" s="14"/>
      <c r="C39" s="14"/>
      <c r="D39" s="14"/>
      <c r="E39" s="14"/>
      <c r="F39" s="14"/>
      <c r="G39" s="11"/>
    </row>
    <row r="40" spans="2:7">
      <c r="B40" s="8"/>
      <c r="C40" s="8"/>
    </row>
  </sheetData>
  <mergeCells count="3">
    <mergeCell ref="I1:K1"/>
    <mergeCell ref="L1:N1"/>
    <mergeCell ref="O1:Q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6"/>
  <sheetViews>
    <sheetView workbookViewId="0">
      <selection activeCell="D13" sqref="D13"/>
    </sheetView>
  </sheetViews>
  <sheetFormatPr defaultColWidth="7.85546875" defaultRowHeight="12.75"/>
  <cols>
    <col min="1" max="1" width="6.140625" style="3" customWidth="1"/>
    <col min="2" max="2" width="17.7109375" style="2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7" width="7" style="2" customWidth="1"/>
    <col min="8" max="8" width="7.42578125" style="2" bestFit="1" customWidth="1"/>
    <col min="9" max="17" width="8" style="3" customWidth="1"/>
    <col min="18" max="18" width="6.5703125" style="4" customWidth="1"/>
    <col min="19" max="19" width="8.5703125" style="1" bestFit="1" customWidth="1"/>
    <col min="20" max="20" width="15.85546875" style="2" bestFit="1" customWidth="1"/>
    <col min="21" max="16384" width="7.85546875" style="3"/>
  </cols>
  <sheetData>
    <row r="1" spans="1:22" s="11" customFormat="1" ht="12.75" customHeight="1">
      <c r="A1" s="14" t="s">
        <v>181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202</v>
      </c>
      <c r="J1" s="22"/>
      <c r="K1" s="23"/>
      <c r="L1" s="21" t="s">
        <v>146</v>
      </c>
      <c r="M1" s="22"/>
      <c r="N1" s="23"/>
      <c r="O1" s="21" t="s">
        <v>164</v>
      </c>
      <c r="P1" s="22"/>
      <c r="Q1" s="23"/>
      <c r="R1" s="16" t="s">
        <v>147</v>
      </c>
      <c r="S1" s="16" t="s">
        <v>0</v>
      </c>
      <c r="T1" s="16" t="s">
        <v>1</v>
      </c>
      <c r="U1" s="15"/>
      <c r="V1" s="15"/>
    </row>
    <row r="2" spans="1:22" s="11" customFormat="1" ht="11.2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>
        <v>1</v>
      </c>
      <c r="M2" s="16">
        <v>2</v>
      </c>
      <c r="N2" s="16">
        <v>3</v>
      </c>
      <c r="O2" s="16">
        <v>1</v>
      </c>
      <c r="P2" s="16">
        <v>2</v>
      </c>
      <c r="Q2" s="16">
        <v>3</v>
      </c>
      <c r="R2" s="16"/>
      <c r="S2" s="16"/>
      <c r="T2" s="16"/>
      <c r="U2" s="15"/>
      <c r="V2" s="15"/>
    </row>
    <row r="3" spans="1:22">
      <c r="A3" s="26">
        <v>1</v>
      </c>
      <c r="B3" s="5" t="s">
        <v>207</v>
      </c>
      <c r="C3" s="5" t="s">
        <v>157</v>
      </c>
      <c r="D3" s="5" t="s">
        <v>211</v>
      </c>
      <c r="E3" s="5" t="s">
        <v>206</v>
      </c>
      <c r="F3" s="5" t="s">
        <v>88</v>
      </c>
      <c r="G3" s="24">
        <v>75</v>
      </c>
      <c r="H3" s="5" t="s">
        <v>235</v>
      </c>
      <c r="I3" s="6" t="s">
        <v>78</v>
      </c>
      <c r="J3" s="7" t="s">
        <v>89</v>
      </c>
      <c r="K3" s="7" t="s">
        <v>37</v>
      </c>
      <c r="L3" s="7" t="s">
        <v>90</v>
      </c>
      <c r="M3" s="7" t="s">
        <v>73</v>
      </c>
      <c r="N3" s="6" t="s">
        <v>91</v>
      </c>
      <c r="O3" s="7" t="s">
        <v>35</v>
      </c>
      <c r="P3" s="7" t="s">
        <v>37</v>
      </c>
      <c r="Q3" s="6" t="s">
        <v>40</v>
      </c>
      <c r="R3" s="9" t="str">
        <f>"282,5"</f>
        <v>282,5</v>
      </c>
      <c r="S3" s="28" t="str">
        <f>"242,8229"</f>
        <v>242,8229</v>
      </c>
      <c r="T3" s="5" t="s">
        <v>9</v>
      </c>
    </row>
    <row r="4" spans="1:22">
      <c r="A4" s="26">
        <v>1</v>
      </c>
      <c r="B4" s="5" t="s">
        <v>208</v>
      </c>
      <c r="C4" s="5" t="s">
        <v>157</v>
      </c>
      <c r="D4" s="5" t="s">
        <v>212</v>
      </c>
      <c r="E4" s="5" t="s">
        <v>145</v>
      </c>
      <c r="F4" s="5" t="s">
        <v>92</v>
      </c>
      <c r="G4" s="24">
        <v>82.5</v>
      </c>
      <c r="H4" s="5" t="s">
        <v>236</v>
      </c>
      <c r="I4" s="7" t="s">
        <v>36</v>
      </c>
      <c r="J4" s="7" t="s">
        <v>93</v>
      </c>
      <c r="K4" s="6" t="s">
        <v>45</v>
      </c>
      <c r="L4" s="7" t="s">
        <v>71</v>
      </c>
      <c r="M4" s="7" t="s">
        <v>86</v>
      </c>
      <c r="N4" s="6" t="s">
        <v>94</v>
      </c>
      <c r="O4" s="7" t="s">
        <v>41</v>
      </c>
      <c r="P4" s="7" t="s">
        <v>42</v>
      </c>
      <c r="Q4" s="7" t="s">
        <v>47</v>
      </c>
      <c r="R4" s="9" t="str">
        <f>"337,5"</f>
        <v>337,5</v>
      </c>
      <c r="S4" s="28" t="str">
        <f>"268,0763"</f>
        <v>268,0763</v>
      </c>
      <c r="T4" s="5" t="s">
        <v>9</v>
      </c>
    </row>
    <row r="5" spans="1:22">
      <c r="A5" s="26">
        <v>1</v>
      </c>
      <c r="B5" s="30" t="s">
        <v>245</v>
      </c>
      <c r="C5" s="5" t="s">
        <v>158</v>
      </c>
      <c r="D5" s="5" t="s">
        <v>213</v>
      </c>
      <c r="E5" s="5" t="s">
        <v>206</v>
      </c>
      <c r="F5" s="5" t="s">
        <v>95</v>
      </c>
      <c r="G5" s="24">
        <v>67.5</v>
      </c>
      <c r="H5" s="5" t="s">
        <v>96</v>
      </c>
      <c r="I5" s="6" t="s">
        <v>97</v>
      </c>
      <c r="J5" s="7" t="s">
        <v>97</v>
      </c>
      <c r="K5" s="7" t="s">
        <v>98</v>
      </c>
      <c r="L5" s="6" t="s">
        <v>7</v>
      </c>
      <c r="M5" s="7" t="s">
        <v>7</v>
      </c>
      <c r="N5" s="6" t="s">
        <v>8</v>
      </c>
      <c r="O5" s="7" t="s">
        <v>36</v>
      </c>
      <c r="P5" s="7" t="s">
        <v>37</v>
      </c>
      <c r="Q5" s="7" t="s">
        <v>40</v>
      </c>
      <c r="R5" s="9" t="str">
        <f>"275,0"</f>
        <v>275,0</v>
      </c>
      <c r="S5" s="28" t="str">
        <f>"222,6675"</f>
        <v>222,6675</v>
      </c>
      <c r="T5" s="5" t="s">
        <v>99</v>
      </c>
    </row>
    <row r="6" spans="1:22">
      <c r="A6" s="26">
        <v>1</v>
      </c>
      <c r="B6" s="5" t="s">
        <v>209</v>
      </c>
      <c r="C6" s="5" t="s">
        <v>158</v>
      </c>
      <c r="D6" s="5" t="s">
        <v>214</v>
      </c>
      <c r="E6" s="5" t="s">
        <v>185</v>
      </c>
      <c r="F6" s="5" t="s">
        <v>100</v>
      </c>
      <c r="G6" s="24">
        <v>90</v>
      </c>
      <c r="H6" s="5" t="s">
        <v>96</v>
      </c>
      <c r="I6" s="6" t="s">
        <v>101</v>
      </c>
      <c r="J6" s="7" t="s">
        <v>102</v>
      </c>
      <c r="K6" s="7" t="s">
        <v>103</v>
      </c>
      <c r="L6" s="7" t="s">
        <v>17</v>
      </c>
      <c r="M6" s="7" t="s">
        <v>6</v>
      </c>
      <c r="N6" s="7" t="s">
        <v>73</v>
      </c>
      <c r="O6" s="7" t="s">
        <v>104</v>
      </c>
      <c r="P6" s="7" t="s">
        <v>89</v>
      </c>
      <c r="Q6" s="7" t="s">
        <v>37</v>
      </c>
      <c r="R6" s="9" t="str">
        <f>"260,0"</f>
        <v>260,0</v>
      </c>
      <c r="S6" s="28" t="str">
        <f>"167,0760"</f>
        <v>167,0760</v>
      </c>
      <c r="T6" s="5" t="s">
        <v>74</v>
      </c>
    </row>
    <row r="7" spans="1:22">
      <c r="A7" s="26">
        <v>1</v>
      </c>
      <c r="B7" s="5" t="s">
        <v>210</v>
      </c>
      <c r="C7" s="5" t="s">
        <v>158</v>
      </c>
      <c r="D7" s="5" t="s">
        <v>215</v>
      </c>
      <c r="E7" s="5" t="s">
        <v>145</v>
      </c>
      <c r="F7" s="5" t="s">
        <v>105</v>
      </c>
      <c r="G7" s="24">
        <v>100</v>
      </c>
      <c r="H7" s="5" t="s">
        <v>237</v>
      </c>
      <c r="I7" s="7" t="s">
        <v>106</v>
      </c>
      <c r="J7" s="7" t="s">
        <v>52</v>
      </c>
      <c r="K7" s="7" t="s">
        <v>21</v>
      </c>
      <c r="L7" s="7" t="s">
        <v>36</v>
      </c>
      <c r="M7" s="7" t="s">
        <v>37</v>
      </c>
      <c r="N7" s="7" t="s">
        <v>40</v>
      </c>
      <c r="O7" s="7" t="s">
        <v>20</v>
      </c>
      <c r="P7" s="7" t="s">
        <v>21</v>
      </c>
      <c r="Q7" s="6" t="s">
        <v>107</v>
      </c>
      <c r="R7" s="9" t="str">
        <f>"510,0"</f>
        <v>510,0</v>
      </c>
      <c r="S7" s="28" t="str">
        <f>"306,8160"</f>
        <v>306,8160</v>
      </c>
      <c r="T7" s="5" t="s">
        <v>9</v>
      </c>
    </row>
    <row r="8" spans="1:22">
      <c r="S8" s="29"/>
    </row>
    <row r="18" spans="2:7">
      <c r="B18" s="12"/>
      <c r="C18" s="12"/>
      <c r="D18" s="12"/>
    </row>
    <row r="19" spans="2:7">
      <c r="B19" s="13"/>
      <c r="C19" s="13"/>
      <c r="D19" s="12"/>
    </row>
    <row r="20" spans="2:7">
      <c r="B20" s="14"/>
      <c r="C20" s="14"/>
      <c r="D20" s="14"/>
      <c r="E20" s="11"/>
      <c r="F20" s="14"/>
      <c r="G20" s="11"/>
    </row>
    <row r="21" spans="2:7">
      <c r="B21" s="8"/>
      <c r="C21" s="8"/>
    </row>
    <row r="23" spans="2:7">
      <c r="B23" s="13"/>
      <c r="C23" s="13"/>
      <c r="D23" s="12"/>
    </row>
    <row r="24" spans="2:7">
      <c r="B24" s="14"/>
      <c r="C24" s="14"/>
      <c r="D24" s="14"/>
      <c r="E24" s="11"/>
      <c r="F24" s="14"/>
      <c r="G24" s="11"/>
    </row>
    <row r="25" spans="2:7">
      <c r="B25" s="8"/>
      <c r="C25" s="8"/>
    </row>
    <row r="28" spans="2:7">
      <c r="B28" s="12"/>
      <c r="C28" s="12"/>
      <c r="D28" s="12"/>
    </row>
    <row r="29" spans="2:7">
      <c r="B29" s="13"/>
      <c r="C29" s="13"/>
      <c r="D29" s="12"/>
    </row>
    <row r="30" spans="2:7">
      <c r="B30" s="14"/>
      <c r="C30" s="14"/>
      <c r="D30" s="14"/>
      <c r="E30" s="11"/>
      <c r="F30" s="14"/>
      <c r="G30" s="11"/>
    </row>
    <row r="31" spans="2:7">
      <c r="B31" s="8"/>
      <c r="C31" s="8"/>
    </row>
    <row r="32" spans="2:7">
      <c r="B32" s="8"/>
      <c r="C32" s="8"/>
    </row>
    <row r="34" spans="2:7">
      <c r="B34" s="13"/>
      <c r="C34" s="13"/>
      <c r="D34" s="12"/>
    </row>
    <row r="35" spans="2:7">
      <c r="B35" s="14"/>
      <c r="C35" s="14"/>
      <c r="D35" s="14"/>
      <c r="E35" s="11"/>
      <c r="F35" s="14"/>
      <c r="G35" s="11"/>
    </row>
    <row r="36" spans="2:7">
      <c r="B36" s="8"/>
      <c r="C36" s="8"/>
    </row>
  </sheetData>
  <mergeCells count="3">
    <mergeCell ref="O1:Q1"/>
    <mergeCell ref="L1:N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2"/>
  <sheetViews>
    <sheetView workbookViewId="0">
      <selection activeCell="D8" sqref="D8"/>
    </sheetView>
  </sheetViews>
  <sheetFormatPr defaultColWidth="7.85546875" defaultRowHeight="12.75"/>
  <cols>
    <col min="1" max="1" width="7.85546875" style="3"/>
    <col min="2" max="2" width="17.5703125" style="2" bestFit="1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7" width="5.7109375" style="2" customWidth="1"/>
    <col min="8" max="8" width="6.5703125" style="2" bestFit="1" customWidth="1"/>
    <col min="9" max="17" width="8.28515625" style="3" customWidth="1"/>
    <col min="18" max="18" width="8.28515625" style="4" customWidth="1"/>
    <col min="19" max="19" width="8.5703125" style="1" bestFit="1" customWidth="1"/>
    <col min="20" max="20" width="12.140625" style="2" bestFit="1" customWidth="1"/>
    <col min="21" max="16384" width="7.85546875" style="3"/>
  </cols>
  <sheetData>
    <row r="1" spans="1:22" s="11" customFormat="1" ht="12.75" customHeight="1">
      <c r="A1" s="14" t="s">
        <v>148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202</v>
      </c>
      <c r="J1" s="22"/>
      <c r="K1" s="23"/>
      <c r="L1" s="21" t="s">
        <v>146</v>
      </c>
      <c r="M1" s="22"/>
      <c r="N1" s="23"/>
      <c r="O1" s="21" t="s">
        <v>164</v>
      </c>
      <c r="P1" s="22"/>
      <c r="Q1" s="23"/>
      <c r="R1" s="16" t="s">
        <v>147</v>
      </c>
      <c r="S1" s="16" t="s">
        <v>0</v>
      </c>
      <c r="T1" s="16" t="s">
        <v>1</v>
      </c>
      <c r="U1" s="15"/>
      <c r="V1" s="15"/>
    </row>
    <row r="2" spans="1:22" s="11" customFormat="1" ht="12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>
        <v>1</v>
      </c>
      <c r="M2" s="16">
        <v>2</v>
      </c>
      <c r="N2" s="16">
        <v>3</v>
      </c>
      <c r="O2" s="16">
        <v>1</v>
      </c>
      <c r="P2" s="16">
        <v>2</v>
      </c>
      <c r="Q2" s="16">
        <v>3</v>
      </c>
      <c r="R2" s="16"/>
      <c r="S2" s="16"/>
      <c r="T2" s="16"/>
      <c r="U2" s="15"/>
      <c r="V2" s="15"/>
    </row>
    <row r="3" spans="1:22">
      <c r="A3" s="26">
        <v>1</v>
      </c>
      <c r="B3" s="5" t="s">
        <v>32</v>
      </c>
      <c r="C3" s="5" t="s">
        <v>157</v>
      </c>
      <c r="D3" s="5" t="s">
        <v>163</v>
      </c>
      <c r="E3" s="5" t="s">
        <v>145</v>
      </c>
      <c r="F3" s="5" t="s">
        <v>27</v>
      </c>
      <c r="G3" s="24">
        <v>52</v>
      </c>
      <c r="H3" s="5" t="s">
        <v>96</v>
      </c>
      <c r="I3" s="6" t="s">
        <v>28</v>
      </c>
      <c r="J3" s="7" t="s">
        <v>28</v>
      </c>
      <c r="K3" s="6" t="s">
        <v>84</v>
      </c>
      <c r="L3" s="7" t="s">
        <v>69</v>
      </c>
      <c r="M3" s="7" t="s">
        <v>70</v>
      </c>
      <c r="N3" s="7" t="s">
        <v>71</v>
      </c>
      <c r="O3" s="7" t="s">
        <v>28</v>
      </c>
      <c r="P3" s="7" t="s">
        <v>29</v>
      </c>
      <c r="Q3" s="6" t="s">
        <v>30</v>
      </c>
      <c r="R3" s="9" t="str">
        <f>"362,5"</f>
        <v>362,5</v>
      </c>
      <c r="S3" s="28" t="str">
        <f>"403,3175"</f>
        <v>403,3175</v>
      </c>
      <c r="T3" s="5"/>
    </row>
    <row r="4" spans="1:22">
      <c r="A4" s="26">
        <v>1</v>
      </c>
      <c r="B4" s="5" t="s">
        <v>87</v>
      </c>
      <c r="C4" s="5" t="s">
        <v>157</v>
      </c>
      <c r="D4" s="5" t="s">
        <v>205</v>
      </c>
      <c r="E4" s="5" t="s">
        <v>193</v>
      </c>
      <c r="F4" s="5" t="s">
        <v>85</v>
      </c>
      <c r="G4" s="24">
        <v>52</v>
      </c>
      <c r="H4" s="5" t="s">
        <v>96</v>
      </c>
      <c r="I4" s="6" t="s">
        <v>71</v>
      </c>
      <c r="J4" s="6" t="s">
        <v>71</v>
      </c>
      <c r="K4" s="7" t="s">
        <v>86</v>
      </c>
      <c r="L4" s="7" t="s">
        <v>8</v>
      </c>
      <c r="M4" s="6" t="s">
        <v>71</v>
      </c>
      <c r="N4" s="7" t="s">
        <v>71</v>
      </c>
      <c r="O4" s="7" t="s">
        <v>35</v>
      </c>
      <c r="P4" s="7" t="s">
        <v>37</v>
      </c>
      <c r="Q4" s="7" t="s">
        <v>40</v>
      </c>
      <c r="R4" s="9" t="str">
        <f>"265,0"</f>
        <v>265,0</v>
      </c>
      <c r="S4" s="28" t="str">
        <f>"449,6661"</f>
        <v>449,6661</v>
      </c>
      <c r="T4" s="5" t="s">
        <v>9</v>
      </c>
    </row>
    <row r="15" spans="1:22">
      <c r="B15" s="12"/>
      <c r="C15" s="12"/>
      <c r="D15" s="12"/>
      <c r="E15" s="12"/>
    </row>
    <row r="16" spans="1:22">
      <c r="B16" s="13"/>
      <c r="C16" s="13"/>
      <c r="D16" s="12"/>
      <c r="E16" s="12"/>
    </row>
    <row r="17" spans="2:7">
      <c r="B17" s="14"/>
      <c r="C17" s="14"/>
      <c r="D17" s="14"/>
      <c r="E17" s="14"/>
      <c r="F17" s="14"/>
      <c r="G17" s="11"/>
    </row>
    <row r="18" spans="2:7">
      <c r="B18" s="8"/>
      <c r="C18" s="8"/>
    </row>
    <row r="20" spans="2:7">
      <c r="B20" s="13"/>
      <c r="C20" s="13"/>
      <c r="D20" s="12"/>
      <c r="E20" s="12"/>
    </row>
    <row r="21" spans="2:7">
      <c r="B21" s="14"/>
      <c r="C21" s="14"/>
      <c r="D21" s="14"/>
      <c r="E21" s="14"/>
      <c r="F21" s="14"/>
      <c r="G21" s="11"/>
    </row>
    <row r="22" spans="2:7">
      <c r="B22" s="8"/>
      <c r="C22" s="8"/>
    </row>
  </sheetData>
  <mergeCells count="3">
    <mergeCell ref="I1:K1"/>
    <mergeCell ref="L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22"/>
  <sheetViews>
    <sheetView workbookViewId="0">
      <selection activeCell="M7" sqref="M7"/>
    </sheetView>
  </sheetViews>
  <sheetFormatPr defaultColWidth="7.85546875" defaultRowHeight="12.75"/>
  <cols>
    <col min="1" max="1" width="7.85546875" style="3"/>
    <col min="2" max="2" width="21.140625" style="2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7" width="7" style="2" customWidth="1"/>
    <col min="8" max="8" width="6.5703125" style="2" bestFit="1" customWidth="1"/>
    <col min="9" max="17" width="6.28515625" style="3" customWidth="1"/>
    <col min="18" max="18" width="6.5703125" style="4" customWidth="1"/>
    <col min="19" max="19" width="8.5703125" style="1" bestFit="1" customWidth="1"/>
    <col min="20" max="20" width="16.42578125" style="2" bestFit="1" customWidth="1"/>
    <col min="21" max="16384" width="7.85546875" style="3"/>
  </cols>
  <sheetData>
    <row r="1" spans="1:22" s="11" customFormat="1" ht="12.75" customHeight="1">
      <c r="A1" s="14" t="s">
        <v>148</v>
      </c>
      <c r="B1" s="16" t="s">
        <v>141</v>
      </c>
      <c r="C1" s="16" t="s">
        <v>143</v>
      </c>
      <c r="D1" s="17" t="s">
        <v>179</v>
      </c>
      <c r="E1" s="17" t="s">
        <v>144</v>
      </c>
      <c r="F1" s="17" t="s">
        <v>139</v>
      </c>
      <c r="G1" s="17" t="s">
        <v>140</v>
      </c>
      <c r="H1" s="16" t="s">
        <v>153</v>
      </c>
      <c r="I1" s="18" t="s">
        <v>202</v>
      </c>
      <c r="J1" s="18"/>
      <c r="K1" s="18"/>
      <c r="L1" s="18" t="s">
        <v>146</v>
      </c>
      <c r="M1" s="18"/>
      <c r="N1" s="18"/>
      <c r="O1" s="18" t="s">
        <v>164</v>
      </c>
      <c r="P1" s="18"/>
      <c r="Q1" s="18"/>
      <c r="R1" s="16" t="s">
        <v>180</v>
      </c>
      <c r="S1" s="16" t="s">
        <v>0</v>
      </c>
      <c r="T1" s="16" t="s">
        <v>1</v>
      </c>
      <c r="U1" s="15"/>
      <c r="V1" s="15"/>
    </row>
    <row r="2" spans="1:22" s="11" customFormat="1" ht="1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>
        <v>1</v>
      </c>
      <c r="M2" s="16">
        <v>2</v>
      </c>
      <c r="N2" s="16">
        <v>3</v>
      </c>
      <c r="O2" s="16">
        <v>1</v>
      </c>
      <c r="P2" s="16">
        <v>2</v>
      </c>
      <c r="Q2" s="16">
        <v>3</v>
      </c>
      <c r="R2" s="16"/>
      <c r="S2" s="16"/>
      <c r="T2" s="16"/>
      <c r="U2" s="15"/>
      <c r="V2" s="15"/>
    </row>
    <row r="3" spans="1:22">
      <c r="A3" s="26">
        <v>1</v>
      </c>
      <c r="B3" s="5" t="s">
        <v>203</v>
      </c>
      <c r="C3" s="5" t="s">
        <v>157</v>
      </c>
      <c r="D3" s="5" t="s">
        <v>161</v>
      </c>
      <c r="E3" s="5" t="s">
        <v>145</v>
      </c>
      <c r="F3" s="5" t="s">
        <v>19</v>
      </c>
      <c r="G3" s="24">
        <v>82.5</v>
      </c>
      <c r="H3" s="5" t="s">
        <v>96</v>
      </c>
      <c r="I3" s="7" t="s">
        <v>21</v>
      </c>
      <c r="J3" s="7" t="s">
        <v>55</v>
      </c>
      <c r="K3" s="6" t="s">
        <v>83</v>
      </c>
      <c r="L3" s="6" t="s">
        <v>37</v>
      </c>
      <c r="M3" s="7" t="s">
        <v>37</v>
      </c>
      <c r="N3" s="25">
        <v>0</v>
      </c>
      <c r="O3" s="7" t="s">
        <v>20</v>
      </c>
      <c r="P3" s="7" t="s">
        <v>21</v>
      </c>
      <c r="Q3" s="7" t="s">
        <v>22</v>
      </c>
      <c r="R3" s="9" t="str">
        <f>"530,0"</f>
        <v>530,0</v>
      </c>
      <c r="S3" s="28" t="str">
        <f>"439,2905"</f>
        <v>439,2905</v>
      </c>
      <c r="T3" s="5" t="s">
        <v>23</v>
      </c>
    </row>
    <row r="4" spans="1:22">
      <c r="A4" s="26">
        <v>1</v>
      </c>
      <c r="B4" s="5" t="s">
        <v>204</v>
      </c>
      <c r="C4" s="5" t="s">
        <v>157</v>
      </c>
      <c r="D4" s="5" t="s">
        <v>161</v>
      </c>
      <c r="E4" s="5" t="s">
        <v>154</v>
      </c>
      <c r="F4" s="5" t="s">
        <v>19</v>
      </c>
      <c r="G4" s="24">
        <v>82.5</v>
      </c>
      <c r="H4" s="5" t="s">
        <v>96</v>
      </c>
      <c r="I4" s="7" t="s">
        <v>21</v>
      </c>
      <c r="J4" s="7" t="s">
        <v>55</v>
      </c>
      <c r="K4" s="6" t="s">
        <v>83</v>
      </c>
      <c r="L4" s="6" t="s">
        <v>37</v>
      </c>
      <c r="M4" s="7" t="s">
        <v>37</v>
      </c>
      <c r="N4" s="25">
        <v>0</v>
      </c>
      <c r="O4" s="7" t="s">
        <v>20</v>
      </c>
      <c r="P4" s="7" t="s">
        <v>21</v>
      </c>
      <c r="Q4" s="7" t="s">
        <v>22</v>
      </c>
      <c r="R4" s="9" t="str">
        <f>"530,0"</f>
        <v>530,0</v>
      </c>
      <c r="S4" s="28" t="str">
        <f>"443,6834"</f>
        <v>443,6834</v>
      </c>
      <c r="T4" s="5" t="s">
        <v>23</v>
      </c>
    </row>
    <row r="15" spans="1:22">
      <c r="B15" s="12"/>
      <c r="C15" s="12"/>
      <c r="D15" s="12"/>
      <c r="E15" s="12"/>
    </row>
    <row r="16" spans="1:22">
      <c r="B16" s="13"/>
      <c r="C16" s="13"/>
      <c r="D16" s="12"/>
      <c r="E16" s="12"/>
    </row>
    <row r="17" spans="2:7">
      <c r="B17" s="14"/>
      <c r="C17" s="14"/>
      <c r="D17" s="14"/>
      <c r="E17" s="14"/>
      <c r="F17" s="14"/>
      <c r="G17" s="11"/>
    </row>
    <row r="18" spans="2:7">
      <c r="B18" s="8"/>
      <c r="C18" s="8"/>
    </row>
    <row r="20" spans="2:7">
      <c r="B20" s="13"/>
      <c r="C20" s="13"/>
      <c r="D20" s="12"/>
      <c r="E20" s="12"/>
    </row>
    <row r="21" spans="2:7">
      <c r="B21" s="14"/>
      <c r="C21" s="14"/>
      <c r="D21" s="14"/>
      <c r="E21" s="14"/>
      <c r="F21" s="14"/>
      <c r="G21" s="11"/>
    </row>
    <row r="22" spans="2:7">
      <c r="B22" s="8"/>
      <c r="C22" s="8"/>
    </row>
  </sheetData>
  <mergeCells count="3">
    <mergeCell ref="O1:Q1"/>
    <mergeCell ref="L1:N1"/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7"/>
  <sheetViews>
    <sheetView workbookViewId="0">
      <selection activeCell="H14" sqref="H14"/>
    </sheetView>
  </sheetViews>
  <sheetFormatPr defaultColWidth="7.85546875" defaultRowHeight="12.75"/>
  <cols>
    <col min="1" max="1" width="7.85546875" style="3"/>
    <col min="2" max="2" width="12.42578125" style="2" bestFit="1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7" width="6" style="2" customWidth="1"/>
    <col min="8" max="8" width="8.5703125" style="2" bestFit="1" customWidth="1"/>
    <col min="9" max="17" width="6" style="3" customWidth="1"/>
    <col min="18" max="18" width="6.5703125" style="4" customWidth="1"/>
    <col min="19" max="19" width="8.5703125" style="1" bestFit="1" customWidth="1"/>
    <col min="20" max="20" width="7.140625" style="2" customWidth="1"/>
    <col min="21" max="16384" width="7.85546875" style="3"/>
  </cols>
  <sheetData>
    <row r="1" spans="1:22" s="11" customFormat="1" ht="12.75" customHeight="1">
      <c r="A1" s="14" t="s">
        <v>148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18" t="s">
        <v>202</v>
      </c>
      <c r="J1" s="18"/>
      <c r="K1" s="18"/>
      <c r="L1" s="18" t="s">
        <v>146</v>
      </c>
      <c r="M1" s="18"/>
      <c r="N1" s="18"/>
      <c r="O1" s="18" t="s">
        <v>164</v>
      </c>
      <c r="P1" s="18"/>
      <c r="Q1" s="18"/>
      <c r="R1" s="16" t="s">
        <v>147</v>
      </c>
      <c r="S1" s="16" t="s">
        <v>0</v>
      </c>
      <c r="T1" s="16" t="s">
        <v>1</v>
      </c>
      <c r="U1" s="15"/>
      <c r="V1" s="15"/>
    </row>
    <row r="2" spans="1:22" s="11" customFormat="1" ht="12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>
        <v>1</v>
      </c>
      <c r="M2" s="16">
        <v>2</v>
      </c>
      <c r="N2" s="16">
        <v>3</v>
      </c>
      <c r="O2" s="16">
        <v>1</v>
      </c>
      <c r="P2" s="16">
        <v>2</v>
      </c>
      <c r="Q2" s="16">
        <v>3</v>
      </c>
      <c r="R2" s="16"/>
      <c r="S2" s="16"/>
      <c r="T2" s="16"/>
      <c r="U2" s="15"/>
      <c r="V2" s="15"/>
    </row>
    <row r="3" spans="1:22">
      <c r="A3" s="7" t="s">
        <v>149</v>
      </c>
      <c r="B3" s="5" t="s">
        <v>138</v>
      </c>
      <c r="C3" s="5" t="s">
        <v>158</v>
      </c>
      <c r="D3" s="5" t="s">
        <v>232</v>
      </c>
      <c r="E3" s="5" t="s">
        <v>172</v>
      </c>
      <c r="F3" s="5" t="s">
        <v>132</v>
      </c>
      <c r="G3" s="5" t="s">
        <v>25</v>
      </c>
      <c r="H3" s="5" t="s">
        <v>238</v>
      </c>
      <c r="I3" s="6" t="s">
        <v>52</v>
      </c>
      <c r="J3" s="7" t="s">
        <v>52</v>
      </c>
      <c r="K3" s="7" t="s">
        <v>133</v>
      </c>
      <c r="L3" s="7" t="s">
        <v>134</v>
      </c>
      <c r="M3" s="7" t="s">
        <v>135</v>
      </c>
      <c r="N3" s="6" t="s">
        <v>136</v>
      </c>
      <c r="O3" s="7" t="s">
        <v>125</v>
      </c>
      <c r="P3" s="7" t="s">
        <v>67</v>
      </c>
      <c r="Q3" s="6" t="s">
        <v>137</v>
      </c>
      <c r="R3" s="9" t="str">
        <f>"557,5"</f>
        <v>557,5</v>
      </c>
      <c r="S3" s="28" t="str">
        <f>"454,6452"</f>
        <v>454,6452</v>
      </c>
      <c r="T3" s="5" t="s">
        <v>9</v>
      </c>
    </row>
    <row r="14" spans="1:22">
      <c r="B14" s="12"/>
      <c r="C14" s="12"/>
      <c r="D14" s="12"/>
      <c r="E14" s="12"/>
    </row>
    <row r="15" spans="1:22">
      <c r="B15" s="13"/>
      <c r="C15" s="13"/>
      <c r="D15" s="12"/>
      <c r="E15" s="12"/>
    </row>
    <row r="16" spans="1:22">
      <c r="B16" s="14"/>
      <c r="C16" s="14"/>
      <c r="D16" s="14"/>
      <c r="E16" s="14"/>
      <c r="F16" s="14"/>
      <c r="G16" s="11"/>
    </row>
    <row r="17" spans="2:3">
      <c r="B17" s="8"/>
      <c r="C17" s="8"/>
    </row>
  </sheetData>
  <mergeCells count="3">
    <mergeCell ref="I1:K1"/>
    <mergeCell ref="L1:N1"/>
    <mergeCell ref="O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8"/>
  <sheetViews>
    <sheetView workbookViewId="0">
      <selection activeCell="A2" sqref="A2"/>
    </sheetView>
  </sheetViews>
  <sheetFormatPr defaultColWidth="7.85546875" defaultRowHeight="12.75"/>
  <cols>
    <col min="1" max="1" width="5.42578125" style="3" customWidth="1"/>
    <col min="2" max="2" width="21.140625" style="2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6" width="7.7109375" style="2" customWidth="1"/>
    <col min="7" max="7" width="6.7109375" style="2" customWidth="1"/>
    <col min="8" max="8" width="13.140625" style="2" bestFit="1" customWidth="1"/>
    <col min="9" max="11" width="7.5703125" style="3" customWidth="1"/>
    <col min="12" max="12" width="6.5703125" style="4" customWidth="1"/>
    <col min="13" max="13" width="8.5703125" style="1" bestFit="1" customWidth="1"/>
    <col min="14" max="14" width="17.42578125" style="2" bestFit="1" customWidth="1"/>
    <col min="15" max="16384" width="7.85546875" style="3"/>
  </cols>
  <sheetData>
    <row r="1" spans="1:16" s="11" customFormat="1" ht="12.75" customHeight="1">
      <c r="A1" s="14" t="s">
        <v>148</v>
      </c>
      <c r="B1" s="16" t="s">
        <v>141</v>
      </c>
      <c r="C1" s="16" t="s">
        <v>143</v>
      </c>
      <c r="D1" s="17" t="s">
        <v>179</v>
      </c>
      <c r="E1" s="17" t="s">
        <v>144</v>
      </c>
      <c r="F1" s="17" t="s">
        <v>139</v>
      </c>
      <c r="G1" s="17" t="s">
        <v>140</v>
      </c>
      <c r="H1" s="16" t="s">
        <v>153</v>
      </c>
      <c r="I1" s="18" t="s">
        <v>164</v>
      </c>
      <c r="J1" s="18"/>
      <c r="K1" s="18"/>
      <c r="L1" s="16" t="s">
        <v>147</v>
      </c>
      <c r="M1" s="16" t="s">
        <v>0</v>
      </c>
      <c r="N1" s="16" t="s">
        <v>1</v>
      </c>
      <c r="O1" s="15"/>
      <c r="P1" s="15"/>
    </row>
    <row r="2" spans="1:16" s="11" customFormat="1" ht="12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26">
        <v>1</v>
      </c>
      <c r="B3" s="5" t="s">
        <v>165</v>
      </c>
      <c r="C3" s="5" t="s">
        <v>157</v>
      </c>
      <c r="D3" s="5" t="s">
        <v>178</v>
      </c>
      <c r="E3" s="5" t="s">
        <v>145</v>
      </c>
      <c r="F3" s="5" t="s">
        <v>34</v>
      </c>
      <c r="G3" s="24">
        <v>52</v>
      </c>
      <c r="H3" s="5" t="s">
        <v>96</v>
      </c>
      <c r="I3" s="7" t="s">
        <v>35</v>
      </c>
      <c r="J3" s="7" t="s">
        <v>36</v>
      </c>
      <c r="K3" s="6" t="s">
        <v>37</v>
      </c>
      <c r="L3" s="9" t="str">
        <f>"110,0"</f>
        <v>110,0</v>
      </c>
      <c r="M3" s="28" t="str">
        <f>"122,9580"</f>
        <v>122,9580</v>
      </c>
      <c r="N3" s="5" t="s">
        <v>38</v>
      </c>
    </row>
    <row r="4" spans="1:16">
      <c r="A4" s="26">
        <v>1</v>
      </c>
      <c r="B4" s="5" t="s">
        <v>166</v>
      </c>
      <c r="C4" s="5" t="s">
        <v>157</v>
      </c>
      <c r="D4" s="5" t="s">
        <v>177</v>
      </c>
      <c r="E4" s="5" t="s">
        <v>145</v>
      </c>
      <c r="F4" s="5" t="s">
        <v>39</v>
      </c>
      <c r="G4" s="24">
        <v>82.5</v>
      </c>
      <c r="H4" s="5" t="s">
        <v>233</v>
      </c>
      <c r="I4" s="7" t="s">
        <v>40</v>
      </c>
      <c r="J4" s="7" t="s">
        <v>41</v>
      </c>
      <c r="K4" s="7" t="s">
        <v>42</v>
      </c>
      <c r="L4" s="9" t="str">
        <f>"140,0"</f>
        <v>140,0</v>
      </c>
      <c r="M4" s="28" t="str">
        <f>"116,1300"</f>
        <v>116,1300</v>
      </c>
      <c r="N4" s="5" t="s">
        <v>43</v>
      </c>
    </row>
    <row r="5" spans="1:16">
      <c r="A5" s="26">
        <v>1</v>
      </c>
      <c r="B5" s="5" t="s">
        <v>167</v>
      </c>
      <c r="C5" s="5" t="s">
        <v>157</v>
      </c>
      <c r="D5" s="5" t="s">
        <v>176</v>
      </c>
      <c r="E5" s="5" t="s">
        <v>145</v>
      </c>
      <c r="F5" s="5" t="s">
        <v>44</v>
      </c>
      <c r="G5" s="24">
        <v>90</v>
      </c>
      <c r="H5" s="5" t="s">
        <v>233</v>
      </c>
      <c r="I5" s="7" t="s">
        <v>45</v>
      </c>
      <c r="J5" s="7" t="s">
        <v>46</v>
      </c>
      <c r="K5" s="7" t="s">
        <v>47</v>
      </c>
      <c r="L5" s="9" t="str">
        <f>"145,0"</f>
        <v>145,0</v>
      </c>
      <c r="M5" s="28" t="str">
        <f>"110,1130"</f>
        <v>110,1130</v>
      </c>
      <c r="N5" s="5" t="s">
        <v>9</v>
      </c>
    </row>
    <row r="6" spans="1:16">
      <c r="A6" s="26">
        <v>1</v>
      </c>
      <c r="B6" s="5" t="s">
        <v>168</v>
      </c>
      <c r="C6" s="5" t="s">
        <v>158</v>
      </c>
      <c r="D6" s="5" t="s">
        <v>175</v>
      </c>
      <c r="E6" s="5" t="s">
        <v>171</v>
      </c>
      <c r="F6" s="5" t="s">
        <v>48</v>
      </c>
      <c r="G6" s="24">
        <v>75</v>
      </c>
      <c r="H6" s="5" t="s">
        <v>96</v>
      </c>
      <c r="I6" s="7" t="s">
        <v>30</v>
      </c>
      <c r="J6" s="7" t="s">
        <v>49</v>
      </c>
      <c r="K6" s="6" t="s">
        <v>50</v>
      </c>
      <c r="L6" s="9" t="str">
        <f>"170,0"</f>
        <v>170,0</v>
      </c>
      <c r="M6" s="28" t="str">
        <f>"122,6125"</f>
        <v>122,6125</v>
      </c>
      <c r="N6" s="5" t="s">
        <v>9</v>
      </c>
    </row>
    <row r="7" spans="1:16">
      <c r="A7" s="26">
        <v>1</v>
      </c>
      <c r="B7" s="5" t="s">
        <v>169</v>
      </c>
      <c r="C7" s="5" t="s">
        <v>158</v>
      </c>
      <c r="D7" s="5" t="s">
        <v>174</v>
      </c>
      <c r="E7" s="5" t="s">
        <v>145</v>
      </c>
      <c r="F7" s="5" t="s">
        <v>51</v>
      </c>
      <c r="G7" s="24">
        <v>75</v>
      </c>
      <c r="H7" s="5" t="s">
        <v>96</v>
      </c>
      <c r="I7" s="7" t="s">
        <v>50</v>
      </c>
      <c r="J7" s="7" t="s">
        <v>20</v>
      </c>
      <c r="K7" s="6" t="s">
        <v>52</v>
      </c>
      <c r="L7" s="9" t="str">
        <f>"180,0"</f>
        <v>180,0</v>
      </c>
      <c r="M7" s="28" t="str">
        <f>"125,5590"</f>
        <v>125,5590</v>
      </c>
      <c r="N7" s="5" t="s">
        <v>38</v>
      </c>
    </row>
    <row r="8" spans="1:16">
      <c r="A8" s="26">
        <v>1</v>
      </c>
      <c r="B8" s="5" t="s">
        <v>170</v>
      </c>
      <c r="C8" s="5" t="s">
        <v>158</v>
      </c>
      <c r="D8" s="5" t="s">
        <v>173</v>
      </c>
      <c r="E8" s="5" t="s">
        <v>172</v>
      </c>
      <c r="F8" s="5" t="s">
        <v>53</v>
      </c>
      <c r="G8" s="24">
        <v>82.5</v>
      </c>
      <c r="H8" s="5" t="s">
        <v>233</v>
      </c>
      <c r="I8" s="7" t="s">
        <v>54</v>
      </c>
      <c r="J8" s="7" t="s">
        <v>55</v>
      </c>
      <c r="K8" s="6" t="s">
        <v>56</v>
      </c>
      <c r="L8" s="9" t="str">
        <f>"210,0"</f>
        <v>210,0</v>
      </c>
      <c r="M8" s="28" t="str">
        <f>"168,6660"</f>
        <v>168,6660</v>
      </c>
      <c r="N8" s="5" t="s">
        <v>9</v>
      </c>
    </row>
    <row r="19" spans="2:7">
      <c r="B19" s="12"/>
      <c r="C19" s="12"/>
      <c r="D19" s="12"/>
      <c r="E19" s="12"/>
    </row>
    <row r="20" spans="2:7">
      <c r="B20" s="13"/>
      <c r="C20" s="13"/>
      <c r="D20" s="12"/>
      <c r="E20" s="12"/>
    </row>
    <row r="21" spans="2:7">
      <c r="B21" s="14"/>
      <c r="C21" s="14"/>
      <c r="D21" s="14"/>
      <c r="E21" s="14"/>
      <c r="F21" s="14"/>
      <c r="G21" s="11"/>
    </row>
    <row r="22" spans="2:7">
      <c r="B22" s="8"/>
      <c r="C22" s="8"/>
    </row>
    <row r="23" spans="2:7">
      <c r="B23" s="8"/>
      <c r="C23" s="8"/>
    </row>
    <row r="24" spans="2:7">
      <c r="B24" s="8"/>
      <c r="C24" s="8"/>
    </row>
    <row r="27" spans="2:7">
      <c r="B27" s="12"/>
      <c r="C27" s="12"/>
      <c r="D27" s="12"/>
      <c r="E27" s="12"/>
    </row>
    <row r="28" spans="2:7">
      <c r="B28" s="13"/>
      <c r="C28" s="13"/>
      <c r="D28" s="12"/>
      <c r="E28" s="12"/>
    </row>
    <row r="29" spans="2:7">
      <c r="B29" s="14"/>
      <c r="C29" s="14"/>
      <c r="D29" s="14"/>
      <c r="E29" s="14"/>
      <c r="F29" s="14"/>
      <c r="G29" s="11"/>
    </row>
    <row r="30" spans="2:7">
      <c r="B30" s="8"/>
      <c r="C30" s="8"/>
    </row>
    <row r="32" spans="2:7">
      <c r="B32" s="13"/>
      <c r="C32" s="13"/>
      <c r="D32" s="12"/>
      <c r="E32" s="12"/>
    </row>
    <row r="33" spans="2:7">
      <c r="B33" s="14"/>
      <c r="C33" s="14"/>
      <c r="D33" s="14"/>
      <c r="E33" s="14"/>
      <c r="F33" s="14"/>
      <c r="G33" s="11"/>
    </row>
    <row r="34" spans="2:7">
      <c r="B34" s="8"/>
      <c r="C34" s="8"/>
    </row>
    <row r="36" spans="2:7">
      <c r="B36" s="13"/>
      <c r="C36" s="13"/>
      <c r="D36" s="12"/>
      <c r="E36" s="12"/>
    </row>
    <row r="37" spans="2:7">
      <c r="B37" s="14"/>
      <c r="C37" s="14"/>
      <c r="D37" s="14"/>
      <c r="E37" s="14"/>
      <c r="F37" s="14"/>
      <c r="G37" s="11"/>
    </row>
    <row r="38" spans="2:7">
      <c r="B38" s="8"/>
      <c r="C38" s="8"/>
    </row>
  </sheetData>
  <mergeCells count="1"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6"/>
  <sheetViews>
    <sheetView workbookViewId="0">
      <selection activeCell="I10" sqref="I10"/>
    </sheetView>
  </sheetViews>
  <sheetFormatPr defaultColWidth="7.85546875" defaultRowHeight="12.75" customHeight="1"/>
  <cols>
    <col min="1" max="1" width="7.85546875" style="3"/>
    <col min="2" max="2" width="18" style="2" bestFit="1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6" width="6.5703125" style="2" bestFit="1" customWidth="1"/>
    <col min="7" max="7" width="4" style="2" bestFit="1" customWidth="1"/>
    <col min="8" max="8" width="7.42578125" style="2" bestFit="1" customWidth="1"/>
    <col min="9" max="11" width="5.5703125" style="3" customWidth="1"/>
    <col min="12" max="12" width="6.5703125" style="4" customWidth="1"/>
    <col min="13" max="13" width="8.5703125" style="1" bestFit="1" customWidth="1"/>
    <col min="14" max="14" width="12.7109375" style="2" bestFit="1" customWidth="1"/>
    <col min="15" max="16384" width="7.85546875" style="3"/>
  </cols>
  <sheetData>
    <row r="1" spans="1:16" s="11" customFormat="1" ht="12.75" customHeight="1">
      <c r="A1" s="14" t="s">
        <v>148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146</v>
      </c>
      <c r="J1" s="22"/>
      <c r="K1" s="23"/>
      <c r="L1" s="16" t="s">
        <v>180</v>
      </c>
      <c r="M1" s="16" t="s">
        <v>0</v>
      </c>
      <c r="N1" s="16" t="s">
        <v>1</v>
      </c>
      <c r="O1" s="15"/>
      <c r="P1" s="15"/>
    </row>
    <row r="2" spans="1:16" s="11" customFormat="1" ht="12.7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 ht="12.75" customHeight="1">
      <c r="A3" s="26">
        <v>1</v>
      </c>
      <c r="B3" s="5" t="s">
        <v>194</v>
      </c>
      <c r="C3" s="5" t="s">
        <v>157</v>
      </c>
      <c r="D3" s="5" t="s">
        <v>198</v>
      </c>
      <c r="E3" s="5" t="s">
        <v>154</v>
      </c>
      <c r="F3" s="5" t="s">
        <v>72</v>
      </c>
      <c r="G3" s="24">
        <v>52</v>
      </c>
      <c r="H3" s="5" t="s">
        <v>96</v>
      </c>
      <c r="I3" s="6" t="s">
        <v>6</v>
      </c>
      <c r="J3" s="6" t="s">
        <v>73</v>
      </c>
      <c r="K3" s="7" t="s">
        <v>73</v>
      </c>
      <c r="L3" s="9" t="str">
        <f>"52,5"</f>
        <v>52,5</v>
      </c>
      <c r="M3" s="28" t="str">
        <f>"53,4509"</f>
        <v>53,4509</v>
      </c>
      <c r="N3" s="5" t="s">
        <v>74</v>
      </c>
    </row>
    <row r="4" spans="1:16" ht="12.75" customHeight="1">
      <c r="A4" s="26">
        <v>1</v>
      </c>
      <c r="B4" s="5" t="s">
        <v>195</v>
      </c>
      <c r="C4" s="5" t="s">
        <v>158</v>
      </c>
      <c r="D4" s="5" t="s">
        <v>199</v>
      </c>
      <c r="E4" s="5" t="s">
        <v>145</v>
      </c>
      <c r="F4" s="5" t="s">
        <v>75</v>
      </c>
      <c r="G4" s="24">
        <v>100</v>
      </c>
      <c r="H4" s="5" t="s">
        <v>235</v>
      </c>
      <c r="I4" s="7" t="s">
        <v>49</v>
      </c>
      <c r="J4" s="7" t="s">
        <v>52</v>
      </c>
      <c r="K4" s="6" t="s">
        <v>76</v>
      </c>
      <c r="L4" s="9" t="str">
        <f>"185,0"</f>
        <v>185,0</v>
      </c>
      <c r="M4" s="28" t="str">
        <f>"108,0955"</f>
        <v>108,0955</v>
      </c>
      <c r="N4" s="5" t="s">
        <v>9</v>
      </c>
    </row>
    <row r="5" spans="1:16" ht="12.75" customHeight="1">
      <c r="A5" s="26">
        <v>1</v>
      </c>
      <c r="B5" s="5" t="s">
        <v>196</v>
      </c>
      <c r="C5" s="5" t="s">
        <v>158</v>
      </c>
      <c r="D5" s="5" t="s">
        <v>200</v>
      </c>
      <c r="E5" s="5" t="s">
        <v>193</v>
      </c>
      <c r="F5" s="5" t="s">
        <v>77</v>
      </c>
      <c r="G5" s="24">
        <v>100</v>
      </c>
      <c r="H5" s="5" t="s">
        <v>235</v>
      </c>
      <c r="I5" s="7" t="s">
        <v>78</v>
      </c>
      <c r="J5" s="25">
        <v>0</v>
      </c>
      <c r="K5" s="25">
        <v>0</v>
      </c>
      <c r="L5" s="9" t="str">
        <f>"100,0"</f>
        <v>100,0</v>
      </c>
      <c r="M5" s="28" t="str">
        <f>"87,8344"</f>
        <v>87,8344</v>
      </c>
      <c r="N5" s="5" t="s">
        <v>9</v>
      </c>
    </row>
    <row r="6" spans="1:16" ht="12.75" customHeight="1">
      <c r="A6" s="26">
        <v>1</v>
      </c>
      <c r="B6" s="5" t="s">
        <v>197</v>
      </c>
      <c r="C6" s="5" t="s">
        <v>158</v>
      </c>
      <c r="D6" s="5" t="s">
        <v>201</v>
      </c>
      <c r="E6" s="5" t="s">
        <v>154</v>
      </c>
      <c r="F6" s="5" t="s">
        <v>79</v>
      </c>
      <c r="G6" s="24">
        <v>125</v>
      </c>
      <c r="H6" s="5" t="s">
        <v>236</v>
      </c>
      <c r="I6" s="7" t="s">
        <v>80</v>
      </c>
      <c r="J6" s="7" t="s">
        <v>81</v>
      </c>
      <c r="K6" s="6" t="s">
        <v>82</v>
      </c>
      <c r="L6" s="9" t="str">
        <f>"162,5"</f>
        <v>162,5</v>
      </c>
      <c r="M6" s="28" t="str">
        <f>"90,4411"</f>
        <v>90,4411</v>
      </c>
      <c r="N6" s="5" t="s">
        <v>9</v>
      </c>
    </row>
    <row r="17" spans="2:7" ht="12.75" customHeight="1">
      <c r="B17" s="12"/>
      <c r="C17" s="12"/>
      <c r="D17" s="12"/>
      <c r="E17" s="12"/>
    </row>
    <row r="18" spans="2:7" ht="12.75" customHeight="1">
      <c r="B18" s="13"/>
      <c r="C18" s="13"/>
      <c r="D18" s="12"/>
      <c r="E18" s="12"/>
    </row>
    <row r="19" spans="2:7" ht="12.75" customHeight="1">
      <c r="B19" s="14"/>
      <c r="C19" s="14"/>
      <c r="D19" s="14"/>
      <c r="E19" s="14"/>
      <c r="F19" s="14"/>
      <c r="G19" s="11"/>
    </row>
    <row r="20" spans="2:7" ht="12.75" customHeight="1">
      <c r="B20" s="8"/>
      <c r="C20" s="8"/>
    </row>
    <row r="22" spans="2:7" ht="12.75" customHeight="1">
      <c r="B22" s="13"/>
      <c r="C22" s="13"/>
      <c r="D22" s="12"/>
      <c r="E22" s="12"/>
    </row>
    <row r="23" spans="2:7" ht="12.75" customHeight="1">
      <c r="B23" s="14"/>
      <c r="C23" s="14"/>
      <c r="D23" s="14"/>
      <c r="E23" s="14"/>
      <c r="F23" s="14"/>
      <c r="G23" s="11"/>
    </row>
    <row r="24" spans="2:7" ht="12.75" customHeight="1">
      <c r="B24" s="8"/>
      <c r="C24" s="8"/>
    </row>
    <row r="25" spans="2:7" ht="12.75" customHeight="1">
      <c r="B25" s="8"/>
      <c r="C25" s="8"/>
    </row>
    <row r="26" spans="2:7" ht="12.75" customHeight="1">
      <c r="B26" s="8"/>
      <c r="C26" s="8"/>
    </row>
  </sheetData>
  <mergeCells count="1"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7"/>
  <sheetViews>
    <sheetView workbookViewId="0">
      <selection activeCell="I7" sqref="I7"/>
    </sheetView>
  </sheetViews>
  <sheetFormatPr defaultColWidth="7.85546875" defaultRowHeight="12.75"/>
  <cols>
    <col min="1" max="1" width="7.85546875" style="3"/>
    <col min="2" max="2" width="12.140625" style="2" bestFit="1" customWidth="1"/>
    <col min="3" max="3" width="4.42578125" style="2" bestFit="1" customWidth="1"/>
    <col min="4" max="4" width="21.5703125" style="2" customWidth="1"/>
    <col min="5" max="5" width="9.42578125" style="2" bestFit="1" customWidth="1"/>
    <col min="6" max="6" width="5.5703125" style="2" bestFit="1" customWidth="1"/>
    <col min="7" max="7" width="3.7109375" style="2" bestFit="1" customWidth="1"/>
    <col min="8" max="8" width="6.5703125" style="2" bestFit="1" customWidth="1"/>
    <col min="9" max="11" width="6.5703125" style="3" customWidth="1"/>
    <col min="12" max="12" width="6.5703125" style="4" customWidth="1"/>
    <col min="13" max="13" width="7.5703125" style="1" bestFit="1" customWidth="1"/>
    <col min="14" max="14" width="16.5703125" style="2" bestFit="1" customWidth="1"/>
    <col min="15" max="16384" width="7.85546875" style="3"/>
  </cols>
  <sheetData>
    <row r="1" spans="1:16" s="11" customFormat="1" ht="12.75" customHeight="1">
      <c r="A1" s="14" t="s">
        <v>181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146</v>
      </c>
      <c r="J1" s="22"/>
      <c r="K1" s="23"/>
      <c r="L1" s="16" t="s">
        <v>180</v>
      </c>
      <c r="M1" s="16" t="s">
        <v>0</v>
      </c>
      <c r="N1" s="16" t="s">
        <v>1</v>
      </c>
      <c r="O1" s="15"/>
      <c r="P1" s="15"/>
    </row>
    <row r="2" spans="1:16" s="11" customFormat="1" ht="14.2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7" t="s">
        <v>149</v>
      </c>
      <c r="B3" s="5" t="s">
        <v>32</v>
      </c>
      <c r="C3" s="5" t="s">
        <v>158</v>
      </c>
      <c r="D3" s="5" t="s">
        <v>26</v>
      </c>
      <c r="E3" s="5" t="s">
        <v>145</v>
      </c>
      <c r="F3" s="5" t="s">
        <v>27</v>
      </c>
      <c r="G3" s="5" t="s">
        <v>33</v>
      </c>
      <c r="H3" s="5" t="s">
        <v>96</v>
      </c>
      <c r="I3" s="7" t="s">
        <v>69</v>
      </c>
      <c r="J3" s="7" t="s">
        <v>70</v>
      </c>
      <c r="K3" s="7" t="s">
        <v>71</v>
      </c>
      <c r="L3" s="9" t="str">
        <f>"70,0"</f>
        <v>70,0</v>
      </c>
      <c r="M3" s="28" t="str">
        <f>"77,8820"</f>
        <v>77,8820</v>
      </c>
      <c r="N3" s="5" t="s">
        <v>31</v>
      </c>
    </row>
    <row r="14" spans="1:16">
      <c r="B14" s="12"/>
      <c r="C14" s="12"/>
      <c r="D14" s="12"/>
      <c r="E14" s="12"/>
    </row>
    <row r="15" spans="1:16">
      <c r="B15" s="13"/>
      <c r="C15" s="13"/>
      <c r="D15" s="12"/>
      <c r="E15" s="12"/>
    </row>
    <row r="16" spans="1:16">
      <c r="B16" s="14"/>
      <c r="C16" s="14"/>
      <c r="D16" s="14"/>
      <c r="E16" s="14"/>
      <c r="F16" s="14"/>
      <c r="G16" s="11"/>
    </row>
    <row r="17" spans="2:3">
      <c r="B17" s="8"/>
      <c r="C17" s="8"/>
    </row>
  </sheetData>
  <mergeCells count="1"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workbookViewId="0">
      <selection activeCell="C15" sqref="C15"/>
    </sheetView>
  </sheetViews>
  <sheetFormatPr defaultColWidth="7.85546875" defaultRowHeight="12.75"/>
  <cols>
    <col min="1" max="1" width="6.7109375" style="3" customWidth="1"/>
    <col min="2" max="2" width="16.85546875" style="2" bestFit="1" customWidth="1"/>
    <col min="3" max="3" width="4.42578125" style="2" bestFit="1" customWidth="1"/>
    <col min="4" max="4" width="10.140625" style="2" bestFit="1" customWidth="1"/>
    <col min="5" max="5" width="7.85546875" style="2" customWidth="1"/>
    <col min="6" max="6" width="4.5703125" style="2" bestFit="1" customWidth="1"/>
    <col min="7" max="7" width="6.5703125" style="2" bestFit="1" customWidth="1"/>
    <col min="8" max="8" width="9.42578125" style="2" bestFit="1" customWidth="1"/>
    <col min="9" max="11" width="6" style="3" customWidth="1"/>
    <col min="12" max="12" width="6.5703125" style="4" customWidth="1"/>
    <col min="13" max="13" width="8.5703125" style="1" bestFit="1" customWidth="1"/>
    <col min="14" max="14" width="16.42578125" style="2" bestFit="1" customWidth="1"/>
    <col min="15" max="16384" width="7.85546875" style="3"/>
  </cols>
  <sheetData>
    <row r="1" spans="1:15" s="11" customFormat="1" ht="12.75" customHeight="1">
      <c r="A1" s="16" t="s">
        <v>148</v>
      </c>
      <c r="B1" s="16" t="s">
        <v>141</v>
      </c>
      <c r="C1" s="16" t="s">
        <v>143</v>
      </c>
      <c r="D1" s="17" t="s">
        <v>142</v>
      </c>
      <c r="E1" s="17" t="s">
        <v>139</v>
      </c>
      <c r="F1" s="17" t="s">
        <v>140</v>
      </c>
      <c r="G1" s="16" t="s">
        <v>153</v>
      </c>
      <c r="H1" s="16" t="s">
        <v>144</v>
      </c>
      <c r="I1" s="21" t="s">
        <v>160</v>
      </c>
      <c r="J1" s="22"/>
      <c r="K1" s="23"/>
      <c r="L1" s="16" t="s">
        <v>159</v>
      </c>
      <c r="M1" s="16" t="s">
        <v>0</v>
      </c>
      <c r="N1" s="16" t="s">
        <v>1</v>
      </c>
      <c r="O1" s="16"/>
    </row>
    <row r="2" spans="1:15" s="11" customFormat="1" ht="15.75" customHeight="1">
      <c r="A2" s="16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6"/>
    </row>
    <row r="3" spans="1:15">
      <c r="A3" s="7" t="s">
        <v>149</v>
      </c>
      <c r="B3" s="5" t="s">
        <v>24</v>
      </c>
      <c r="C3" s="5" t="s">
        <v>157</v>
      </c>
      <c r="D3" s="5" t="s">
        <v>161</v>
      </c>
      <c r="E3" s="5" t="s">
        <v>19</v>
      </c>
      <c r="F3" s="5" t="s">
        <v>25</v>
      </c>
      <c r="G3" s="5" t="s">
        <v>96</v>
      </c>
      <c r="H3" s="5" t="s">
        <v>145</v>
      </c>
      <c r="I3" s="7" t="s">
        <v>20</v>
      </c>
      <c r="J3" s="7" t="s">
        <v>21</v>
      </c>
      <c r="K3" s="7" t="s">
        <v>22</v>
      </c>
      <c r="L3" s="9" t="str">
        <f>"205,0"</f>
        <v>205,0</v>
      </c>
      <c r="M3" s="10" t="str">
        <f>"169,9142"</f>
        <v>169,9142</v>
      </c>
      <c r="N3" s="5" t="s">
        <v>23</v>
      </c>
      <c r="O3" s="7"/>
    </row>
    <row r="4" spans="1:15">
      <c r="A4" s="7" t="s">
        <v>149</v>
      </c>
      <c r="B4" s="5" t="s">
        <v>24</v>
      </c>
      <c r="C4" s="5" t="s">
        <v>157</v>
      </c>
      <c r="D4" s="5" t="s">
        <v>161</v>
      </c>
      <c r="E4" s="5" t="s">
        <v>19</v>
      </c>
      <c r="F4" s="5" t="s">
        <v>25</v>
      </c>
      <c r="G4" s="5" t="s">
        <v>96</v>
      </c>
      <c r="H4" s="5" t="s">
        <v>154</v>
      </c>
      <c r="I4" s="7" t="s">
        <v>20</v>
      </c>
      <c r="J4" s="7" t="s">
        <v>21</v>
      </c>
      <c r="K4" s="7" t="s">
        <v>22</v>
      </c>
      <c r="L4" s="9" t="str">
        <f>"205,0"</f>
        <v>205,0</v>
      </c>
      <c r="M4" s="10" t="str">
        <f>"171,6134"</f>
        <v>171,6134</v>
      </c>
      <c r="N4" s="5" t="s">
        <v>23</v>
      </c>
      <c r="O4" s="7"/>
    </row>
    <row r="15" spans="1:15">
      <c r="B15" s="12"/>
      <c r="C15" s="12"/>
      <c r="D15" s="12"/>
    </row>
    <row r="16" spans="1:15">
      <c r="B16" s="13"/>
      <c r="C16" s="13"/>
      <c r="D16" s="12"/>
    </row>
    <row r="17" spans="2:6">
      <c r="B17" s="14"/>
      <c r="C17" s="14"/>
      <c r="D17" s="14"/>
      <c r="E17" s="14"/>
      <c r="F17" s="11"/>
    </row>
    <row r="18" spans="2:6">
      <c r="B18" s="8"/>
      <c r="C18" s="8"/>
    </row>
    <row r="20" spans="2:6">
      <c r="B20" s="13"/>
      <c r="C20" s="13"/>
      <c r="D20" s="12"/>
    </row>
    <row r="21" spans="2:6">
      <c r="B21" s="14"/>
      <c r="C21" s="14"/>
      <c r="D21" s="14"/>
      <c r="E21" s="14"/>
      <c r="F21" s="11"/>
    </row>
    <row r="22" spans="2:6">
      <c r="B22" s="8"/>
      <c r="C22" s="8"/>
    </row>
  </sheetData>
  <mergeCells count="1">
    <mergeCell ref="I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workbookViewId="0">
      <selection activeCell="M9" sqref="M9"/>
    </sheetView>
  </sheetViews>
  <sheetFormatPr defaultColWidth="7.85546875" defaultRowHeight="12.75"/>
  <cols>
    <col min="1" max="1" width="5.85546875" style="3" customWidth="1"/>
    <col min="2" max="2" width="12.140625" style="2" bestFit="1" customWidth="1"/>
    <col min="3" max="3" width="4.42578125" style="2" bestFit="1" customWidth="1"/>
    <col min="4" max="4" width="10.140625" style="2" bestFit="1" customWidth="1"/>
    <col min="5" max="5" width="5.5703125" style="2" bestFit="1" customWidth="1"/>
    <col min="6" max="6" width="5.5703125" style="2" customWidth="1"/>
    <col min="7" max="7" width="6.5703125" style="2" bestFit="1" customWidth="1"/>
    <col min="8" max="8" width="9.42578125" style="2" bestFit="1" customWidth="1"/>
    <col min="9" max="11" width="6" style="3" customWidth="1"/>
    <col min="12" max="12" width="6.5703125" style="4" customWidth="1"/>
    <col min="13" max="13" width="8.5703125" style="1" bestFit="1" customWidth="1"/>
    <col min="14" max="14" width="16.5703125" style="2" bestFit="1" customWidth="1"/>
    <col min="15" max="16384" width="7.85546875" style="3"/>
  </cols>
  <sheetData>
    <row r="1" spans="1:15" s="11" customFormat="1" ht="12.75" customHeight="1">
      <c r="A1" s="16" t="s">
        <v>148</v>
      </c>
      <c r="B1" s="16" t="s">
        <v>141</v>
      </c>
      <c r="C1" s="16" t="s">
        <v>143</v>
      </c>
      <c r="D1" s="17" t="s">
        <v>142</v>
      </c>
      <c r="E1" s="17" t="s">
        <v>139</v>
      </c>
      <c r="F1" s="17" t="s">
        <v>140</v>
      </c>
      <c r="G1" s="16" t="s">
        <v>153</v>
      </c>
      <c r="H1" s="27" t="s">
        <v>144</v>
      </c>
      <c r="I1" s="21" t="s">
        <v>162</v>
      </c>
      <c r="J1" s="22"/>
      <c r="K1" s="23"/>
      <c r="L1" s="16" t="s">
        <v>147</v>
      </c>
      <c r="M1" s="16" t="s">
        <v>0</v>
      </c>
      <c r="N1" s="16" t="s">
        <v>1</v>
      </c>
      <c r="O1" s="15"/>
    </row>
    <row r="2" spans="1:15" s="11" customFormat="1" ht="15.75" customHeight="1">
      <c r="A2" s="16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</row>
    <row r="3" spans="1:15">
      <c r="A3" s="7" t="s">
        <v>149</v>
      </c>
      <c r="B3" s="5" t="s">
        <v>32</v>
      </c>
      <c r="C3" s="5" t="s">
        <v>157</v>
      </c>
      <c r="D3" s="5" t="s">
        <v>163</v>
      </c>
      <c r="E3" s="5" t="s">
        <v>27</v>
      </c>
      <c r="F3" s="5" t="s">
        <v>33</v>
      </c>
      <c r="G3" s="5" t="s">
        <v>96</v>
      </c>
      <c r="H3" s="5" t="s">
        <v>145</v>
      </c>
      <c r="I3" s="7" t="s">
        <v>28</v>
      </c>
      <c r="J3" s="7" t="s">
        <v>29</v>
      </c>
      <c r="K3" s="6" t="s">
        <v>30</v>
      </c>
      <c r="L3" s="9" t="str">
        <f>"150,0"</f>
        <v>150,0</v>
      </c>
      <c r="M3" s="28" t="str">
        <f>"166,8900"</f>
        <v>166,8900</v>
      </c>
      <c r="N3" s="5" t="s">
        <v>31</v>
      </c>
    </row>
    <row r="14" spans="1:15">
      <c r="B14" s="12"/>
      <c r="C14" s="12"/>
      <c r="D14" s="12"/>
    </row>
    <row r="15" spans="1:15">
      <c r="B15" s="13"/>
      <c r="C15" s="13"/>
      <c r="D15" s="12"/>
    </row>
    <row r="16" spans="1:15">
      <c r="B16" s="14"/>
      <c r="C16" s="14"/>
      <c r="D16" s="14"/>
      <c r="E16" s="14"/>
      <c r="F16" s="11"/>
    </row>
    <row r="17" spans="2:3">
      <c r="B17" s="8"/>
      <c r="C17" s="8"/>
    </row>
  </sheetData>
  <mergeCells count="1">
    <mergeCell ref="I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2"/>
  <sheetViews>
    <sheetView workbookViewId="0">
      <selection activeCell="D10" sqref="D10"/>
    </sheetView>
  </sheetViews>
  <sheetFormatPr defaultColWidth="7.85546875" defaultRowHeight="12.75"/>
  <cols>
    <col min="1" max="1" width="7.85546875" style="3"/>
    <col min="2" max="2" width="16.85546875" style="2" bestFit="1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6" width="5.5703125" style="2" bestFit="1" customWidth="1"/>
    <col min="7" max="7" width="4.5703125" style="2" bestFit="1" customWidth="1"/>
    <col min="8" max="8" width="6.5703125" style="2" bestFit="1" customWidth="1"/>
    <col min="9" max="11" width="5.42578125" style="3" customWidth="1"/>
    <col min="12" max="12" width="6.5703125" style="4" customWidth="1"/>
    <col min="13" max="13" width="7.5703125" style="1" bestFit="1" customWidth="1"/>
    <col min="14" max="14" width="16.42578125" style="2" bestFit="1" customWidth="1"/>
    <col min="15" max="16384" width="7.85546875" style="3"/>
  </cols>
  <sheetData>
    <row r="1" spans="1:16" s="11" customFormat="1" ht="12.75" customHeight="1">
      <c r="A1" s="14" t="s">
        <v>181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18" t="s">
        <v>146</v>
      </c>
      <c r="J1" s="18"/>
      <c r="K1" s="18"/>
      <c r="L1" s="16" t="s">
        <v>147</v>
      </c>
      <c r="M1" s="16" t="s">
        <v>0</v>
      </c>
      <c r="N1" s="16" t="s">
        <v>1</v>
      </c>
      <c r="O1" s="15"/>
      <c r="P1" s="15"/>
    </row>
    <row r="2" spans="1:16" s="11" customFormat="1" ht="1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7" t="s">
        <v>149</v>
      </c>
      <c r="B3" s="5" t="s">
        <v>24</v>
      </c>
      <c r="C3" s="5" t="s">
        <v>157</v>
      </c>
      <c r="D3" s="5" t="s">
        <v>161</v>
      </c>
      <c r="E3" s="5" t="s">
        <v>145</v>
      </c>
      <c r="F3" s="5" t="s">
        <v>19</v>
      </c>
      <c r="G3" s="5" t="s">
        <v>25</v>
      </c>
      <c r="H3" s="5" t="s">
        <v>96</v>
      </c>
      <c r="I3" s="6" t="s">
        <v>37</v>
      </c>
      <c r="J3" s="7" t="s">
        <v>37</v>
      </c>
      <c r="K3" s="6" t="s">
        <v>152</v>
      </c>
      <c r="L3" s="9" t="str">
        <f>"115,0"</f>
        <v>115,0</v>
      </c>
      <c r="M3" s="28" t="str">
        <f>"95,3177"</f>
        <v>95,3177</v>
      </c>
      <c r="N3" s="5" t="s">
        <v>23</v>
      </c>
    </row>
    <row r="4" spans="1:16">
      <c r="A4" s="7" t="s">
        <v>149</v>
      </c>
      <c r="B4" s="5" t="s">
        <v>24</v>
      </c>
      <c r="C4" s="5" t="s">
        <v>157</v>
      </c>
      <c r="D4" s="5" t="s">
        <v>161</v>
      </c>
      <c r="E4" s="5" t="s">
        <v>154</v>
      </c>
      <c r="F4" s="5" t="s">
        <v>19</v>
      </c>
      <c r="G4" s="5" t="s">
        <v>25</v>
      </c>
      <c r="H4" s="5" t="s">
        <v>96</v>
      </c>
      <c r="I4" s="6" t="s">
        <v>37</v>
      </c>
      <c r="J4" s="7" t="s">
        <v>37</v>
      </c>
      <c r="K4" s="6" t="s">
        <v>152</v>
      </c>
      <c r="L4" s="9" t="str">
        <f>"115,0"</f>
        <v>115,0</v>
      </c>
      <c r="M4" s="28" t="str">
        <f>"96,2709"</f>
        <v>96,2709</v>
      </c>
      <c r="N4" s="5" t="s">
        <v>23</v>
      </c>
    </row>
    <row r="15" spans="1:16">
      <c r="B15" s="12"/>
      <c r="C15" s="12"/>
      <c r="D15" s="12"/>
      <c r="E15" s="12"/>
    </row>
    <row r="16" spans="1:16">
      <c r="B16" s="13"/>
      <c r="C16" s="13"/>
      <c r="D16" s="12"/>
      <c r="E16" s="12"/>
    </row>
    <row r="17" spans="2:7">
      <c r="B17" s="14"/>
      <c r="C17" s="14"/>
      <c r="D17" s="14"/>
      <c r="E17" s="14"/>
      <c r="F17" s="14"/>
      <c r="G17" s="11"/>
    </row>
    <row r="18" spans="2:7">
      <c r="B18" s="8"/>
      <c r="C18" s="8"/>
    </row>
    <row r="20" spans="2:7">
      <c r="B20" s="13"/>
      <c r="C20" s="13"/>
      <c r="D20" s="12"/>
      <c r="E20" s="12"/>
    </row>
    <row r="21" spans="2:7">
      <c r="B21" s="14"/>
      <c r="C21" s="14"/>
      <c r="D21" s="14"/>
      <c r="E21" s="14"/>
      <c r="F21" s="14"/>
      <c r="G21" s="11"/>
    </row>
    <row r="22" spans="2:7">
      <c r="B22" s="8"/>
      <c r="C22" s="8"/>
    </row>
  </sheetData>
  <mergeCells count="1"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2"/>
  <sheetViews>
    <sheetView workbookViewId="0">
      <selection activeCell="D10" sqref="D10"/>
    </sheetView>
  </sheetViews>
  <sheetFormatPr defaultColWidth="7.85546875" defaultRowHeight="12.75"/>
  <cols>
    <col min="1" max="1" width="7.85546875" style="3"/>
    <col min="2" max="2" width="21.140625" style="2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7" width="6.5703125" style="2" customWidth="1"/>
    <col min="8" max="8" width="9.140625" style="2" bestFit="1" customWidth="1"/>
    <col min="9" max="11" width="5.28515625" style="3" customWidth="1"/>
    <col min="12" max="12" width="6.5703125" style="4" customWidth="1"/>
    <col min="13" max="13" width="6.42578125" style="1" customWidth="1"/>
    <col min="14" max="14" width="7.140625" style="2" customWidth="1"/>
    <col min="15" max="16384" width="7.85546875" style="3"/>
  </cols>
  <sheetData>
    <row r="1" spans="1:16" s="11" customFormat="1" ht="12.75" customHeight="1">
      <c r="A1" s="14" t="s">
        <v>148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146</v>
      </c>
      <c r="J1" s="22"/>
      <c r="K1" s="23"/>
      <c r="L1" s="16" t="s">
        <v>147</v>
      </c>
      <c r="M1" s="16" t="s">
        <v>0</v>
      </c>
      <c r="N1" s="16" t="s">
        <v>1</v>
      </c>
      <c r="O1" s="15"/>
      <c r="P1" s="15"/>
    </row>
    <row r="2" spans="1:16" s="11" customFormat="1" ht="11.2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7" t="s">
        <v>149</v>
      </c>
      <c r="B3" s="5" t="s">
        <v>130</v>
      </c>
      <c r="C3" s="5" t="s">
        <v>158</v>
      </c>
      <c r="D3" s="5" t="s">
        <v>240</v>
      </c>
      <c r="E3" s="5" t="s">
        <v>216</v>
      </c>
      <c r="F3" s="5" t="s">
        <v>128</v>
      </c>
      <c r="G3" s="5" t="s">
        <v>25</v>
      </c>
      <c r="H3" s="5" t="s">
        <v>239</v>
      </c>
      <c r="I3" s="7" t="s">
        <v>29</v>
      </c>
      <c r="J3" s="6" t="s">
        <v>30</v>
      </c>
      <c r="K3" s="6" t="s">
        <v>129</v>
      </c>
      <c r="L3" s="9" t="str">
        <f>"150,0"</f>
        <v>150,0</v>
      </c>
      <c r="M3" s="28" t="str">
        <f>"97,5375"</f>
        <v>97,5375</v>
      </c>
      <c r="N3" s="5" t="s">
        <v>9</v>
      </c>
    </row>
    <row r="4" spans="1:16">
      <c r="A4" s="7" t="s">
        <v>149</v>
      </c>
      <c r="B4" s="5" t="s">
        <v>131</v>
      </c>
      <c r="C4" s="5" t="s">
        <v>158</v>
      </c>
      <c r="D4" s="5" t="s">
        <v>241</v>
      </c>
      <c r="E4" s="5" t="s">
        <v>145</v>
      </c>
      <c r="F4" s="5" t="s">
        <v>53</v>
      </c>
      <c r="G4" s="5" t="s">
        <v>25</v>
      </c>
      <c r="H4" s="5" t="s">
        <v>96</v>
      </c>
      <c r="I4" s="7" t="s">
        <v>41</v>
      </c>
      <c r="J4" s="6" t="s">
        <v>49</v>
      </c>
      <c r="K4" s="6" t="s">
        <v>49</v>
      </c>
      <c r="L4" s="9" t="str">
        <f>"130,0"</f>
        <v>130,0</v>
      </c>
      <c r="M4" s="28" t="str">
        <f>"85,2345"</f>
        <v>85,2345</v>
      </c>
      <c r="N4" s="5" t="s">
        <v>9</v>
      </c>
    </row>
    <row r="5" spans="1:16">
      <c r="M5" s="29"/>
    </row>
    <row r="15" spans="1:16">
      <c r="B15" s="12"/>
      <c r="C15" s="12"/>
      <c r="D15" s="12"/>
      <c r="E15" s="12"/>
    </row>
    <row r="16" spans="1:16">
      <c r="B16" s="13"/>
      <c r="C16" s="13"/>
      <c r="D16" s="12"/>
      <c r="E16" s="12"/>
    </row>
    <row r="17" spans="2:7">
      <c r="B17" s="14"/>
      <c r="C17" s="14"/>
      <c r="D17" s="14"/>
      <c r="E17" s="14"/>
      <c r="F17" s="14"/>
      <c r="G17" s="11"/>
    </row>
    <row r="18" spans="2:7">
      <c r="B18" s="8"/>
      <c r="C18" s="8"/>
    </row>
    <row r="20" spans="2:7">
      <c r="B20" s="13"/>
      <c r="C20" s="13"/>
      <c r="D20" s="12"/>
      <c r="E20" s="12"/>
    </row>
    <row r="21" spans="2:7">
      <c r="B21" s="14"/>
      <c r="C21" s="14"/>
      <c r="D21" s="14"/>
      <c r="E21" s="14"/>
      <c r="F21" s="14"/>
      <c r="G21" s="11"/>
    </row>
    <row r="22" spans="2:7">
      <c r="B22" s="8"/>
      <c r="C22" s="8"/>
    </row>
  </sheetData>
  <mergeCells count="1">
    <mergeCell ref="I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7"/>
  <sheetViews>
    <sheetView workbookViewId="0">
      <selection activeCell="G7" sqref="G7"/>
    </sheetView>
  </sheetViews>
  <sheetFormatPr defaultColWidth="7.85546875" defaultRowHeight="12.75"/>
  <cols>
    <col min="1" max="1" width="7.85546875" style="3"/>
    <col min="2" max="2" width="16.85546875" style="2" bestFit="1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7" width="7.140625" style="2" customWidth="1"/>
    <col min="8" max="8" width="6.5703125" style="2" bestFit="1" customWidth="1"/>
    <col min="9" max="11" width="6.85546875" style="3" customWidth="1"/>
    <col min="12" max="12" width="6.5703125" style="4" customWidth="1"/>
    <col min="13" max="13" width="8.5703125" style="1" bestFit="1" customWidth="1"/>
    <col min="14" max="14" width="7.140625" style="2" customWidth="1"/>
    <col min="15" max="16384" width="7.85546875" style="3"/>
  </cols>
  <sheetData>
    <row r="1" spans="1:16" s="11" customFormat="1" ht="12.75" customHeight="1">
      <c r="A1" s="14" t="s">
        <v>181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146</v>
      </c>
      <c r="J1" s="22"/>
      <c r="K1" s="23"/>
      <c r="L1" s="16" t="s">
        <v>147</v>
      </c>
      <c r="M1" s="16" t="s">
        <v>0</v>
      </c>
      <c r="N1" s="16" t="s">
        <v>1</v>
      </c>
      <c r="O1" s="15"/>
      <c r="P1" s="15"/>
    </row>
    <row r="2" spans="1:16" s="11" customFormat="1" ht="12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7" t="s">
        <v>149</v>
      </c>
      <c r="B3" s="5" t="s">
        <v>126</v>
      </c>
      <c r="C3" s="5" t="s">
        <v>158</v>
      </c>
      <c r="D3" s="5" t="s">
        <v>224</v>
      </c>
      <c r="E3" s="5" t="s">
        <v>145</v>
      </c>
      <c r="F3" s="5" t="s">
        <v>124</v>
      </c>
      <c r="G3" s="5" t="s">
        <v>127</v>
      </c>
      <c r="H3" s="5" t="s">
        <v>96</v>
      </c>
      <c r="I3" s="7" t="s">
        <v>83</v>
      </c>
      <c r="J3" s="6" t="s">
        <v>125</v>
      </c>
      <c r="K3" s="6" t="s">
        <v>125</v>
      </c>
      <c r="L3" s="9" t="str">
        <f>"220,0"</f>
        <v>220,0</v>
      </c>
      <c r="M3" s="28" t="str">
        <f>"118,3072"</f>
        <v>118,3072</v>
      </c>
      <c r="N3" s="5" t="s">
        <v>9</v>
      </c>
    </row>
    <row r="14" spans="1:16">
      <c r="B14" s="12"/>
      <c r="C14" s="12"/>
      <c r="D14" s="12"/>
      <c r="E14" s="12"/>
    </row>
    <row r="15" spans="1:16">
      <c r="B15" s="13"/>
      <c r="C15" s="13"/>
      <c r="D15" s="12"/>
      <c r="E15" s="12"/>
    </row>
    <row r="16" spans="1:16">
      <c r="B16" s="14"/>
      <c r="C16" s="14"/>
      <c r="D16" s="14"/>
      <c r="E16" s="14"/>
      <c r="F16" s="14"/>
      <c r="G16" s="11"/>
    </row>
    <row r="17" spans="2:3">
      <c r="B17" s="8"/>
      <c r="C17" s="8"/>
    </row>
  </sheetData>
  <mergeCells count="1">
    <mergeCell ref="I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9"/>
  <sheetViews>
    <sheetView workbookViewId="0">
      <selection activeCell="A2" sqref="A2"/>
    </sheetView>
  </sheetViews>
  <sheetFormatPr defaultColWidth="7.85546875" defaultRowHeight="12.75"/>
  <cols>
    <col min="1" max="1" width="7.85546875" style="3"/>
    <col min="2" max="2" width="17.42578125" style="2" bestFit="1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6" width="9.140625" style="2" customWidth="1"/>
    <col min="7" max="7" width="4.5703125" style="2" bestFit="1" customWidth="1"/>
    <col min="8" max="8" width="9.140625" style="2" bestFit="1" customWidth="1"/>
    <col min="9" max="11" width="6.42578125" style="3" customWidth="1"/>
    <col min="12" max="12" width="6.5703125" style="4" customWidth="1"/>
    <col min="13" max="13" width="8.5703125" style="1" bestFit="1" customWidth="1"/>
    <col min="14" max="14" width="7.140625" style="2" customWidth="1"/>
    <col min="15" max="16384" width="7.85546875" style="3"/>
  </cols>
  <sheetData>
    <row r="1" spans="1:16" s="11" customFormat="1" ht="12.75" customHeight="1">
      <c r="A1" s="14" t="s">
        <v>181</v>
      </c>
      <c r="B1" s="16" t="s">
        <v>141</v>
      </c>
      <c r="C1" s="16" t="s">
        <v>143</v>
      </c>
      <c r="D1" s="17" t="s">
        <v>179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162</v>
      </c>
      <c r="J1" s="22"/>
      <c r="K1" s="23"/>
      <c r="L1" s="16" t="s">
        <v>159</v>
      </c>
      <c r="M1" s="16" t="s">
        <v>0</v>
      </c>
      <c r="N1" s="16" t="s">
        <v>1</v>
      </c>
      <c r="O1" s="15"/>
      <c r="P1" s="15"/>
    </row>
    <row r="2" spans="1:16" s="11" customFormat="1" ht="1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26">
        <v>1</v>
      </c>
      <c r="B3" s="5" t="s">
        <v>187</v>
      </c>
      <c r="C3" s="5" t="s">
        <v>158</v>
      </c>
      <c r="D3" s="5" t="s">
        <v>190</v>
      </c>
      <c r="E3" s="5" t="s">
        <v>185</v>
      </c>
      <c r="F3" s="5" t="s">
        <v>61</v>
      </c>
      <c r="G3" s="24">
        <v>82.5</v>
      </c>
      <c r="H3" s="5" t="s">
        <v>242</v>
      </c>
      <c r="I3" s="7" t="s">
        <v>42</v>
      </c>
      <c r="J3" s="7" t="s">
        <v>29</v>
      </c>
      <c r="K3" s="7" t="s">
        <v>30</v>
      </c>
      <c r="L3" s="9" t="str">
        <f>"160,0"</f>
        <v>160,0</v>
      </c>
      <c r="M3" s="28" t="str">
        <f>"103,7920"</f>
        <v>103,7920</v>
      </c>
      <c r="N3" s="5" t="s">
        <v>9</v>
      </c>
    </row>
    <row r="4" spans="1:16">
      <c r="A4" s="26">
        <v>1</v>
      </c>
      <c r="B4" s="5" t="s">
        <v>188</v>
      </c>
      <c r="C4" s="5" t="s">
        <v>158</v>
      </c>
      <c r="D4" s="5" t="s">
        <v>191</v>
      </c>
      <c r="E4" s="5" t="s">
        <v>145</v>
      </c>
      <c r="F4" s="5" t="s">
        <v>62</v>
      </c>
      <c r="G4" s="24">
        <v>100</v>
      </c>
      <c r="H4" s="5" t="s">
        <v>239</v>
      </c>
      <c r="I4" s="7" t="s">
        <v>63</v>
      </c>
      <c r="J4" s="7" t="s">
        <v>64</v>
      </c>
      <c r="K4" s="6" t="s">
        <v>65</v>
      </c>
      <c r="L4" s="9" t="str">
        <f>"270,0"</f>
        <v>270,0</v>
      </c>
      <c r="M4" s="28" t="str">
        <f>"157,2210"</f>
        <v>157,2210</v>
      </c>
      <c r="N4" s="5" t="s">
        <v>9</v>
      </c>
    </row>
    <row r="5" spans="1:16">
      <c r="A5" s="26">
        <v>1</v>
      </c>
      <c r="B5" s="5" t="s">
        <v>189</v>
      </c>
      <c r="C5" s="5" t="s">
        <v>158</v>
      </c>
      <c r="D5" s="5" t="s">
        <v>192</v>
      </c>
      <c r="E5" s="5" t="s">
        <v>145</v>
      </c>
      <c r="F5" s="5" t="s">
        <v>66</v>
      </c>
      <c r="G5" s="24">
        <v>125</v>
      </c>
      <c r="H5" s="5" t="s">
        <v>243</v>
      </c>
      <c r="I5" s="7" t="s">
        <v>67</v>
      </c>
      <c r="J5" s="7" t="s">
        <v>68</v>
      </c>
      <c r="K5" s="25">
        <v>0</v>
      </c>
      <c r="L5" s="9" t="str">
        <f>"255,0"</f>
        <v>255,0</v>
      </c>
      <c r="M5" s="28" t="str">
        <f>"141,0150"</f>
        <v>141,0150</v>
      </c>
      <c r="N5" s="5" t="s">
        <v>9</v>
      </c>
    </row>
    <row r="6" spans="1:16">
      <c r="A6" s="26">
        <v>1</v>
      </c>
      <c r="B6" s="5" t="s">
        <v>189</v>
      </c>
      <c r="C6" s="5" t="s">
        <v>158</v>
      </c>
      <c r="D6" s="5" t="s">
        <v>192</v>
      </c>
      <c r="E6" s="5" t="s">
        <v>186</v>
      </c>
      <c r="F6" s="5" t="s">
        <v>66</v>
      </c>
      <c r="G6" s="24">
        <v>125</v>
      </c>
      <c r="H6" s="5" t="s">
        <v>243</v>
      </c>
      <c r="I6" s="7" t="s">
        <v>67</v>
      </c>
      <c r="J6" s="7" t="s">
        <v>68</v>
      </c>
      <c r="K6" s="25">
        <v>0</v>
      </c>
      <c r="L6" s="9" t="str">
        <f>"255,0"</f>
        <v>255,0</v>
      </c>
      <c r="M6" s="28" t="str">
        <f>"175,7047"</f>
        <v>175,7047</v>
      </c>
      <c r="N6" s="5" t="s">
        <v>9</v>
      </c>
    </row>
    <row r="17" spans="2:7">
      <c r="B17" s="12"/>
      <c r="C17" s="12"/>
      <c r="D17" s="12"/>
      <c r="E17" s="12"/>
    </row>
    <row r="18" spans="2:7">
      <c r="B18" s="13"/>
      <c r="C18" s="13"/>
      <c r="D18" s="12"/>
      <c r="E18" s="12"/>
    </row>
    <row r="19" spans="2:7">
      <c r="B19" s="14"/>
      <c r="C19" s="14"/>
      <c r="D19" s="14"/>
      <c r="E19" s="14"/>
      <c r="F19" s="14"/>
      <c r="G19" s="11"/>
    </row>
    <row r="20" spans="2:7">
      <c r="B20" s="8"/>
      <c r="C20" s="8"/>
    </row>
    <row r="22" spans="2:7">
      <c r="B22" s="13"/>
      <c r="C22" s="13"/>
      <c r="D22" s="12"/>
      <c r="E22" s="12"/>
    </row>
    <row r="23" spans="2:7">
      <c r="B23" s="14"/>
      <c r="C23" s="14"/>
      <c r="D23" s="14"/>
      <c r="E23" s="14"/>
      <c r="F23" s="14"/>
      <c r="G23" s="11"/>
    </row>
    <row r="24" spans="2:7">
      <c r="B24" s="8"/>
      <c r="C24" s="8"/>
    </row>
    <row r="25" spans="2:7">
      <c r="B25" s="8"/>
      <c r="C25" s="8"/>
    </row>
    <row r="27" spans="2:7">
      <c r="B27" s="13"/>
      <c r="C27" s="13"/>
      <c r="D27" s="12"/>
      <c r="E27" s="12"/>
    </row>
    <row r="28" spans="2:7">
      <c r="B28" s="14"/>
      <c r="C28" s="14"/>
      <c r="D28" s="14"/>
      <c r="E28" s="14"/>
      <c r="F28" s="14"/>
      <c r="G28" s="11"/>
    </row>
    <row r="29" spans="2:7">
      <c r="B29" s="8"/>
      <c r="C29" s="8"/>
    </row>
  </sheetData>
  <mergeCells count="1">
    <mergeCell ref="I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"/>
  <sheetViews>
    <sheetView workbookViewId="0">
      <selection activeCell="L6" sqref="L6"/>
    </sheetView>
  </sheetViews>
  <sheetFormatPr defaultColWidth="7.85546875" defaultRowHeight="12.75"/>
  <cols>
    <col min="1" max="1" width="7.85546875" style="3"/>
    <col min="2" max="2" width="21.140625" style="2" customWidth="1"/>
    <col min="3" max="3" width="4.42578125" style="2" bestFit="1" customWidth="1"/>
    <col min="4" max="4" width="10.140625" style="2" bestFit="1" customWidth="1"/>
    <col min="5" max="5" width="9.42578125" style="2" bestFit="1" customWidth="1"/>
    <col min="6" max="6" width="5.5703125" style="2" bestFit="1" customWidth="1"/>
    <col min="7" max="7" width="4" style="2" bestFit="1" customWidth="1"/>
    <col min="8" max="8" width="9.140625" style="2" bestFit="1" customWidth="1"/>
    <col min="9" max="11" width="6.28515625" style="3" customWidth="1"/>
    <col min="12" max="12" width="6.28515625" style="4" customWidth="1"/>
    <col min="13" max="13" width="8.5703125" style="1" bestFit="1" customWidth="1"/>
    <col min="14" max="14" width="7.140625" style="2" customWidth="1"/>
    <col min="15" max="16384" width="7.85546875" style="3"/>
  </cols>
  <sheetData>
    <row r="1" spans="1:16" s="11" customFormat="1" ht="12.75" customHeight="1">
      <c r="A1" s="14" t="s">
        <v>181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164</v>
      </c>
      <c r="J1" s="22"/>
      <c r="K1" s="23"/>
      <c r="L1" s="16" t="s">
        <v>180</v>
      </c>
      <c r="M1" s="16" t="s">
        <v>0</v>
      </c>
      <c r="N1" s="16" t="s">
        <v>1</v>
      </c>
      <c r="O1" s="15"/>
      <c r="P1" s="15"/>
    </row>
    <row r="2" spans="1:16" s="11" customFormat="1" ht="12.7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26">
        <v>1</v>
      </c>
      <c r="B3" s="5" t="s">
        <v>184</v>
      </c>
      <c r="C3" s="5" t="s">
        <v>158</v>
      </c>
      <c r="D3" s="5" t="s">
        <v>182</v>
      </c>
      <c r="E3" s="5" t="s">
        <v>172</v>
      </c>
      <c r="F3" s="5" t="s">
        <v>57</v>
      </c>
      <c r="G3" s="24">
        <v>100</v>
      </c>
      <c r="H3" s="5" t="s">
        <v>239</v>
      </c>
      <c r="I3" s="7" t="s">
        <v>21</v>
      </c>
      <c r="J3" s="25">
        <v>0</v>
      </c>
      <c r="K3" s="25">
        <v>0</v>
      </c>
      <c r="L3" s="9" t="str">
        <f>"195,0"</f>
        <v>195,0</v>
      </c>
      <c r="M3" s="28" t="str">
        <f>"142,1067"</f>
        <v>142,1067</v>
      </c>
      <c r="N3" s="5" t="s">
        <v>9</v>
      </c>
    </row>
    <row r="14" spans="1:16">
      <c r="B14" s="12"/>
      <c r="C14" s="12"/>
      <c r="D14" s="12"/>
      <c r="E14" s="12"/>
    </row>
    <row r="15" spans="1:16">
      <c r="B15" s="13"/>
      <c r="C15" s="13"/>
      <c r="D15" s="12"/>
      <c r="E15" s="12"/>
    </row>
    <row r="16" spans="1:16">
      <c r="B16" s="14"/>
      <c r="C16" s="14"/>
      <c r="D16" s="14"/>
      <c r="E16" s="14"/>
      <c r="F16" s="14"/>
      <c r="G16" s="11"/>
    </row>
    <row r="17" spans="2:3">
      <c r="B17" s="8"/>
      <c r="C17" s="8"/>
    </row>
  </sheetData>
  <mergeCells count="1">
    <mergeCell ref="I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"/>
  <sheetViews>
    <sheetView workbookViewId="0">
      <selection activeCell="H10" sqref="H10"/>
    </sheetView>
  </sheetViews>
  <sheetFormatPr defaultColWidth="7.85546875" defaultRowHeight="12.75"/>
  <cols>
    <col min="1" max="1" width="7.85546875" style="3"/>
    <col min="2" max="2" width="16.42578125" style="2" bestFit="1" customWidth="1"/>
    <col min="3" max="3" width="4.42578125" style="2" bestFit="1" customWidth="1"/>
    <col min="4" max="4" width="10.7109375" style="2" bestFit="1" customWidth="1"/>
    <col min="5" max="5" width="9.42578125" style="2" bestFit="1" customWidth="1"/>
    <col min="6" max="6" width="8" style="2" customWidth="1"/>
    <col min="7" max="7" width="7.140625" style="2" customWidth="1"/>
    <col min="8" max="8" width="9.140625" style="2" bestFit="1" customWidth="1"/>
    <col min="9" max="11" width="7.5703125" style="3" customWidth="1"/>
    <col min="12" max="12" width="6.5703125" style="4" customWidth="1"/>
    <col min="13" max="13" width="8.5703125" style="1" bestFit="1" customWidth="1"/>
    <col min="14" max="14" width="7.140625" style="2" customWidth="1"/>
    <col min="15" max="16384" width="7.85546875" style="3"/>
  </cols>
  <sheetData>
    <row r="1" spans="1:16" s="11" customFormat="1" ht="12.75" customHeight="1">
      <c r="A1" s="14" t="s">
        <v>181</v>
      </c>
      <c r="B1" s="16" t="s">
        <v>141</v>
      </c>
      <c r="C1" s="16" t="s">
        <v>143</v>
      </c>
      <c r="D1" s="17" t="s">
        <v>142</v>
      </c>
      <c r="E1" s="17" t="s">
        <v>144</v>
      </c>
      <c r="F1" s="17" t="s">
        <v>139</v>
      </c>
      <c r="G1" s="17" t="s">
        <v>140</v>
      </c>
      <c r="H1" s="16" t="s">
        <v>153</v>
      </c>
      <c r="I1" s="21" t="s">
        <v>164</v>
      </c>
      <c r="J1" s="22"/>
      <c r="K1" s="23"/>
      <c r="L1" s="16" t="s">
        <v>180</v>
      </c>
      <c r="M1" s="16" t="s">
        <v>0</v>
      </c>
      <c r="N1" s="16" t="s">
        <v>1</v>
      </c>
      <c r="O1" s="15"/>
      <c r="P1" s="15"/>
    </row>
    <row r="2" spans="1:16" s="11" customFormat="1" ht="21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  <c r="P2" s="15"/>
    </row>
    <row r="3" spans="1:16">
      <c r="A3" s="7" t="s">
        <v>149</v>
      </c>
      <c r="B3" s="5" t="s">
        <v>59</v>
      </c>
      <c r="C3" s="5" t="s">
        <v>158</v>
      </c>
      <c r="D3" s="5" t="s">
        <v>183</v>
      </c>
      <c r="E3" s="5" t="s">
        <v>145</v>
      </c>
      <c r="F3" s="5" t="s">
        <v>57</v>
      </c>
      <c r="G3" s="5" t="s">
        <v>60</v>
      </c>
      <c r="H3" s="5" t="s">
        <v>239</v>
      </c>
      <c r="I3" s="6" t="s">
        <v>54</v>
      </c>
      <c r="J3" s="7" t="s">
        <v>54</v>
      </c>
      <c r="K3" s="7" t="s">
        <v>58</v>
      </c>
      <c r="L3" s="9" t="str">
        <f>"205,0"</f>
        <v>205,0</v>
      </c>
      <c r="M3" s="28" t="str">
        <f>"121,9545"</f>
        <v>121,9545</v>
      </c>
      <c r="N3" s="5" t="s">
        <v>9</v>
      </c>
    </row>
    <row r="4" spans="1:16">
      <c r="A4" s="7" t="s">
        <v>149</v>
      </c>
      <c r="B4" s="5" t="s">
        <v>59</v>
      </c>
      <c r="C4" s="5" t="s">
        <v>158</v>
      </c>
      <c r="D4" s="5" t="s">
        <v>182</v>
      </c>
      <c r="E4" s="5" t="s">
        <v>172</v>
      </c>
      <c r="F4" s="5" t="s">
        <v>57</v>
      </c>
      <c r="G4" s="5" t="s">
        <v>60</v>
      </c>
      <c r="H4" s="5" t="s">
        <v>239</v>
      </c>
      <c r="I4" s="6" t="s">
        <v>54</v>
      </c>
      <c r="J4" s="7" t="s">
        <v>54</v>
      </c>
      <c r="K4" s="7" t="s">
        <v>58</v>
      </c>
      <c r="L4" s="9" t="str">
        <f>"205,0"</f>
        <v>205,0</v>
      </c>
      <c r="M4" s="28" t="str">
        <f>"149,3943"</f>
        <v>149,3943</v>
      </c>
      <c r="N4" s="5" t="s">
        <v>9</v>
      </c>
    </row>
    <row r="15" spans="1:16">
      <c r="B15" s="12"/>
      <c r="C15" s="12"/>
      <c r="D15" s="12"/>
      <c r="E15" s="12"/>
    </row>
    <row r="16" spans="1:16">
      <c r="B16" s="13"/>
      <c r="C16" s="13"/>
      <c r="D16" s="12"/>
      <c r="E16" s="12"/>
    </row>
    <row r="17" spans="2:7">
      <c r="B17" s="14"/>
      <c r="C17" s="14"/>
      <c r="D17" s="14"/>
      <c r="E17" s="14"/>
      <c r="F17" s="14"/>
      <c r="G17" s="11"/>
    </row>
    <row r="18" spans="2:7">
      <c r="B18" s="8"/>
      <c r="C18" s="8"/>
    </row>
    <row r="20" spans="2:7">
      <c r="B20" s="13"/>
      <c r="C20" s="13"/>
      <c r="D20" s="12"/>
      <c r="E20" s="12"/>
    </row>
    <row r="21" spans="2:7">
      <c r="B21" s="14"/>
      <c r="C21" s="14"/>
      <c r="D21" s="14"/>
      <c r="E21" s="14"/>
      <c r="F21" s="14"/>
      <c r="G21" s="11"/>
    </row>
    <row r="22" spans="2:7">
      <c r="B22" s="8"/>
      <c r="C22" s="8"/>
    </row>
  </sheetData>
  <mergeCells count="1">
    <mergeCell ref="I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"/>
  <sheetViews>
    <sheetView workbookViewId="0">
      <selection activeCell="B18" sqref="B18:B21"/>
    </sheetView>
  </sheetViews>
  <sheetFormatPr defaultColWidth="7.85546875" defaultRowHeight="12.75"/>
  <cols>
    <col min="1" max="1" width="4.42578125" style="3" customWidth="1"/>
    <col min="2" max="2" width="16.28515625" style="2" bestFit="1" customWidth="1"/>
    <col min="3" max="3" width="4.42578125" style="2" bestFit="1" customWidth="1"/>
    <col min="4" max="4" width="10.140625" style="2" bestFit="1" customWidth="1"/>
    <col min="5" max="5" width="12.28515625" style="2" customWidth="1"/>
    <col min="6" max="6" width="9.42578125" style="2" bestFit="1" customWidth="1"/>
    <col min="7" max="7" width="5.5703125" style="2" bestFit="1" customWidth="1"/>
    <col min="8" max="8" width="5.5703125" style="2" customWidth="1"/>
    <col min="9" max="9" width="7" style="3" customWidth="1"/>
    <col min="10" max="10" width="5" style="3" customWidth="1"/>
    <col min="11" max="11" width="5.28515625" style="3" customWidth="1"/>
    <col min="12" max="12" width="6.5703125" style="4" customWidth="1"/>
    <col min="13" max="13" width="7.5703125" style="1" bestFit="1" customWidth="1"/>
    <col min="14" max="14" width="13.5703125" style="2" bestFit="1" customWidth="1"/>
    <col min="15" max="16384" width="7.85546875" style="3"/>
  </cols>
  <sheetData>
    <row r="1" spans="1:16" s="11" customFormat="1" ht="12.75" customHeight="1">
      <c r="A1" s="14" t="s">
        <v>148</v>
      </c>
      <c r="B1" s="16" t="s">
        <v>141</v>
      </c>
      <c r="C1" s="16" t="s">
        <v>143</v>
      </c>
      <c r="D1" s="17" t="s">
        <v>142</v>
      </c>
      <c r="E1" s="17" t="s">
        <v>153</v>
      </c>
      <c r="F1" s="17" t="s">
        <v>144</v>
      </c>
      <c r="G1" s="17" t="s">
        <v>139</v>
      </c>
      <c r="H1" s="17" t="s">
        <v>140</v>
      </c>
      <c r="I1" s="21" t="s">
        <v>146</v>
      </c>
      <c r="J1" s="22"/>
      <c r="K1" s="23"/>
      <c r="L1" s="16" t="s">
        <v>147</v>
      </c>
      <c r="M1" s="16" t="s">
        <v>0</v>
      </c>
      <c r="N1" s="16" t="s">
        <v>1</v>
      </c>
      <c r="O1" s="15"/>
      <c r="P1" s="15"/>
    </row>
    <row r="2" spans="1:16" s="11" customFormat="1" ht="12.75" customHeight="1">
      <c r="A2" s="14"/>
      <c r="B2" s="16"/>
      <c r="C2" s="16"/>
      <c r="D2" s="17"/>
      <c r="E2" s="17"/>
      <c r="F2" s="17"/>
      <c r="G2" s="17"/>
      <c r="H2" s="17"/>
      <c r="I2" s="16" t="s">
        <v>149</v>
      </c>
      <c r="J2" s="16" t="s">
        <v>150</v>
      </c>
      <c r="K2" s="16" t="s">
        <v>151</v>
      </c>
      <c r="L2" s="16"/>
      <c r="M2" s="16"/>
      <c r="N2" s="16"/>
      <c r="O2" s="15"/>
      <c r="P2" s="15"/>
    </row>
    <row r="3" spans="1:16">
      <c r="A3" s="7" t="s">
        <v>149</v>
      </c>
      <c r="B3" s="5" t="s">
        <v>4</v>
      </c>
      <c r="C3" s="5" t="s">
        <v>157</v>
      </c>
      <c r="D3" s="5" t="s">
        <v>156</v>
      </c>
      <c r="E3" s="30" t="s">
        <v>239</v>
      </c>
      <c r="F3" s="5" t="s">
        <v>145</v>
      </c>
      <c r="G3" s="5" t="s">
        <v>2</v>
      </c>
      <c r="H3" s="24">
        <v>56</v>
      </c>
      <c r="I3" s="19" t="s">
        <v>13</v>
      </c>
      <c r="J3" s="20" t="s">
        <v>14</v>
      </c>
      <c r="K3" s="25">
        <v>0</v>
      </c>
      <c r="L3" s="9" t="str">
        <f>"25,0"</f>
        <v>25,0</v>
      </c>
      <c r="M3" s="28" t="str">
        <f>"26,3625"</f>
        <v>26,3625</v>
      </c>
      <c r="N3" s="5" t="s">
        <v>3</v>
      </c>
    </row>
    <row r="4" spans="1:16">
      <c r="A4" s="7" t="s">
        <v>149</v>
      </c>
      <c r="B4" s="5" t="s">
        <v>18</v>
      </c>
      <c r="C4" s="5" t="s">
        <v>158</v>
      </c>
      <c r="D4" s="5" t="s">
        <v>155</v>
      </c>
      <c r="E4" s="30" t="s">
        <v>239</v>
      </c>
      <c r="F4" s="5" t="s">
        <v>154</v>
      </c>
      <c r="G4" s="5" t="s">
        <v>15</v>
      </c>
      <c r="H4" s="24">
        <v>75</v>
      </c>
      <c r="I4" s="7" t="s">
        <v>17</v>
      </c>
      <c r="J4" s="7" t="s">
        <v>6</v>
      </c>
      <c r="K4" s="26">
        <v>0</v>
      </c>
      <c r="L4" s="9" t="str">
        <f>"50,0"</f>
        <v>50,0</v>
      </c>
      <c r="M4" s="28" t="str">
        <f>"38,3429"</f>
        <v>38,3429</v>
      </c>
      <c r="N4" s="5" t="s">
        <v>9</v>
      </c>
    </row>
  </sheetData>
  <mergeCells count="1">
    <mergeCell ref="I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>
      <selection activeCell="A2" sqref="A2"/>
    </sheetView>
  </sheetViews>
  <sheetFormatPr defaultColWidth="7.85546875" defaultRowHeight="12.75"/>
  <cols>
    <col min="1" max="1" width="7.85546875" style="3"/>
    <col min="2" max="2" width="15.140625" style="2" bestFit="1" customWidth="1"/>
    <col min="3" max="3" width="4.42578125" style="2" bestFit="1" customWidth="1"/>
    <col min="4" max="4" width="10.140625" style="2" bestFit="1" customWidth="1"/>
    <col min="5" max="5" width="9.140625" style="2" bestFit="1" customWidth="1"/>
    <col min="6" max="6" width="5.5703125" style="2" bestFit="1" customWidth="1"/>
    <col min="7" max="7" width="3.7109375" style="2" bestFit="1" customWidth="1"/>
    <col min="8" max="8" width="9.85546875" style="2" customWidth="1"/>
    <col min="9" max="11" width="5.42578125" style="3" customWidth="1"/>
    <col min="12" max="12" width="7.42578125" style="4" customWidth="1"/>
    <col min="13" max="13" width="7.5703125" style="1" bestFit="1" customWidth="1"/>
    <col min="14" max="14" width="7.140625" style="2" customWidth="1"/>
    <col min="15" max="16384" width="7.85546875" style="3"/>
  </cols>
  <sheetData>
    <row r="1" spans="1:15" s="11" customFormat="1" ht="12.75" customHeight="1">
      <c r="A1" s="14" t="s">
        <v>148</v>
      </c>
      <c r="B1" s="16" t="s">
        <v>141</v>
      </c>
      <c r="C1" s="16" t="s">
        <v>143</v>
      </c>
      <c r="D1" s="17" t="s">
        <v>142</v>
      </c>
      <c r="E1" s="16" t="s">
        <v>153</v>
      </c>
      <c r="F1" s="17" t="s">
        <v>139</v>
      </c>
      <c r="G1" s="17" t="s">
        <v>140</v>
      </c>
      <c r="H1" s="17" t="s">
        <v>144</v>
      </c>
      <c r="I1" s="18" t="s">
        <v>146</v>
      </c>
      <c r="J1" s="18"/>
      <c r="K1" s="18"/>
      <c r="L1" s="16" t="s">
        <v>147</v>
      </c>
      <c r="M1" s="16" t="s">
        <v>0</v>
      </c>
      <c r="N1" s="16" t="s">
        <v>1</v>
      </c>
      <c r="O1" s="15"/>
    </row>
    <row r="2" spans="1:15" s="11" customFormat="1" ht="11.25" customHeight="1">
      <c r="A2" s="14"/>
      <c r="B2" s="16"/>
      <c r="C2" s="16"/>
      <c r="D2" s="16"/>
      <c r="E2" s="16"/>
      <c r="F2" s="16"/>
      <c r="G2" s="16"/>
      <c r="H2" s="16"/>
      <c r="I2" s="16">
        <v>1</v>
      </c>
      <c r="J2" s="16">
        <v>2</v>
      </c>
      <c r="K2" s="16">
        <v>3</v>
      </c>
      <c r="L2" s="16"/>
      <c r="M2" s="16"/>
      <c r="N2" s="16"/>
      <c r="O2" s="15"/>
    </row>
    <row r="3" spans="1:15">
      <c r="A3" s="7" t="s">
        <v>149</v>
      </c>
      <c r="B3" s="5" t="s">
        <v>10</v>
      </c>
      <c r="C3" s="5" t="s">
        <v>158</v>
      </c>
      <c r="D3" s="5" t="s">
        <v>244</v>
      </c>
      <c r="E3" s="5" t="s">
        <v>239</v>
      </c>
      <c r="F3" s="5" t="s">
        <v>5</v>
      </c>
      <c r="G3" s="5" t="s">
        <v>11</v>
      </c>
      <c r="H3" s="5" t="s">
        <v>145</v>
      </c>
      <c r="I3" s="7" t="s">
        <v>6</v>
      </c>
      <c r="J3" s="7" t="s">
        <v>7</v>
      </c>
      <c r="K3" s="6" t="s">
        <v>8</v>
      </c>
      <c r="L3" s="9" t="str">
        <f>"60,0"</f>
        <v>60,0</v>
      </c>
      <c r="M3" s="28" t="str">
        <f>"36,7350"</f>
        <v>36,7350</v>
      </c>
      <c r="N3" s="5" t="s">
        <v>9</v>
      </c>
    </row>
    <row r="14" spans="1:15">
      <c r="B14" s="12"/>
      <c r="C14" s="12"/>
      <c r="D14" s="12"/>
    </row>
    <row r="15" spans="1:15">
      <c r="B15" s="13"/>
      <c r="C15" s="13"/>
      <c r="D15" s="12"/>
    </row>
    <row r="16" spans="1:15">
      <c r="B16" s="14"/>
      <c r="C16" s="14"/>
      <c r="D16" s="14"/>
      <c r="F16" s="14"/>
      <c r="G16" s="11"/>
      <c r="H16" s="11"/>
    </row>
    <row r="17" spans="2:3">
      <c r="B17" s="8"/>
      <c r="C17" s="8"/>
    </row>
  </sheetData>
  <mergeCells count="1">
    <mergeCell ref="I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awpc pl raw</vt:lpstr>
      <vt:lpstr>awpc cl pl</vt:lpstr>
      <vt:lpstr>awpc pl sp</vt:lpstr>
      <vt:lpstr>awpc pl</vt:lpstr>
      <vt:lpstr>wpc cl pl</vt:lpstr>
      <vt:lpstr>awpc dl raw</vt:lpstr>
      <vt:lpstr>awpc bp raw</vt:lpstr>
      <vt:lpstr>awpc bp sp</vt:lpstr>
      <vt:lpstr>awpc dl</vt:lpstr>
      <vt:lpstr>awpc dl sp</vt:lpstr>
      <vt:lpstr>awpc bp</vt:lpstr>
      <vt:lpstr>wpc bp raw</vt:lpstr>
      <vt:lpstr>wpc bp sp</vt:lpstr>
      <vt:lpstr>wpc dl raw</vt:lpstr>
      <vt:lpstr>wpc dl sp</vt:lpstr>
      <vt:lpstr>wpc dl</vt:lpstr>
      <vt:lpstr>awpc sc</vt:lpstr>
      <vt:lpstr>wpc 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2022-03-20T03:06:23Z</dcterms:created>
  <dcterms:modified xsi:type="dcterms:W3CDTF">2022-04-02T14:24:43Z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610DF8F772214E52A282F42AD10A8B22</vt:lpwstr>
  </property>
  <property fmtid="{D5CDD505-2E9C-101B-9397-08002B2CF9AE}" pid="3" name="KSOProductBuildVer">
    <vt:lpwstr>1049-11.2.0.11029</vt:lpwstr>
  </property>
</Properties>
</file>