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Апрель/"/>
    </mc:Choice>
  </mc:AlternateContent>
  <xr:revisionPtr revIDLastSave="0" documentId="13_ncr:1_{275A4025-C1F2-D54B-82C0-8372FCFB0710}" xr6:coauthVersionLast="45" xr6:coauthVersionMax="45" xr10:uidLastSave="{00000000-0000-0000-0000-000000000000}"/>
  <bookViews>
    <workbookView xWindow="480" yWindow="460" windowWidth="28320" windowHeight="16240" firstSheet="7" activeTab="13" xr2:uid="{00000000-000D-0000-FFFF-FFFF00000000}"/>
  </bookViews>
  <sheets>
    <sheet name="IPL ПЛ без экипировки ДК" sheetId="22" r:id="rId1"/>
    <sheet name="IPL ПЛ без экипировки" sheetId="21" r:id="rId2"/>
    <sheet name="IPL Двоеборье без экип" sheetId="39" r:id="rId3"/>
    <sheet name="IPL Жим без экипировки ДК" sheetId="26" r:id="rId4"/>
    <sheet name="IPL Жим без экипировки" sheetId="25" r:id="rId5"/>
    <sheet name="IPL Жим однослой" sheetId="27" r:id="rId6"/>
    <sheet name="СПР Жим софт многопетельная" sheetId="45" r:id="rId7"/>
    <sheet name="СПР Жим СФО" sheetId="57" r:id="rId8"/>
    <sheet name="IPL Тяга без экипировки ДК" sheetId="32" r:id="rId9"/>
    <sheet name="IPL Тяга без экипировки" sheetId="31" r:id="rId10"/>
    <sheet name="СПР Подъем на бицепс ДК" sheetId="54" r:id="rId11"/>
    <sheet name="СПР Пауэрспорт" sheetId="55" r:id="rId12"/>
    <sheet name="СПР Подъем на бицепс" sheetId="53" r:id="rId13"/>
    <sheet name="Подъем на бицепс у стены" sheetId="58" r:id="rId1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58" l="1"/>
  <c r="K28" i="58"/>
  <c r="L25" i="58"/>
  <c r="K25" i="58"/>
  <c r="L22" i="58"/>
  <c r="K22" i="58"/>
  <c r="L19" i="58"/>
  <c r="K19" i="58"/>
  <c r="L18" i="58"/>
  <c r="K18" i="58"/>
  <c r="L15" i="58"/>
  <c r="K15" i="58"/>
  <c r="L14" i="58"/>
  <c r="K14" i="58"/>
  <c r="L11" i="58"/>
  <c r="K11" i="58"/>
  <c r="L8" i="58"/>
  <c r="K8" i="58"/>
  <c r="L7" i="58"/>
  <c r="K7" i="58"/>
  <c r="L6" i="58"/>
  <c r="K6" i="58"/>
  <c r="L6" i="57"/>
  <c r="K6" i="57"/>
  <c r="P15" i="55"/>
  <c r="O15" i="55"/>
  <c r="P12" i="55"/>
  <c r="O12" i="55"/>
  <c r="P9" i="55"/>
  <c r="O9" i="55"/>
  <c r="P6" i="55"/>
  <c r="O6" i="55"/>
  <c r="L9" i="54"/>
  <c r="K9" i="54"/>
  <c r="L6" i="54"/>
  <c r="K6" i="54"/>
  <c r="L15" i="53"/>
  <c r="K15" i="53"/>
  <c r="L12" i="53"/>
  <c r="K12" i="53"/>
  <c r="L9" i="53"/>
  <c r="K9" i="53"/>
  <c r="L6" i="53"/>
  <c r="K6" i="53"/>
  <c r="L6" i="45"/>
  <c r="K6" i="45"/>
  <c r="P6" i="39"/>
  <c r="O6" i="39"/>
  <c r="L21" i="32"/>
  <c r="K21" i="32"/>
  <c r="L18" i="32"/>
  <c r="K18" i="32"/>
  <c r="L15" i="32"/>
  <c r="K15" i="32"/>
  <c r="L12" i="32"/>
  <c r="K12" i="32"/>
  <c r="L9" i="32"/>
  <c r="K9" i="32"/>
  <c r="L6" i="32"/>
  <c r="K6" i="32"/>
  <c r="L21" i="31"/>
  <c r="K21" i="31"/>
  <c r="L18" i="31"/>
  <c r="K18" i="31"/>
  <c r="L15" i="31"/>
  <c r="K15" i="31"/>
  <c r="L12" i="31"/>
  <c r="K12" i="31"/>
  <c r="L9" i="31"/>
  <c r="K9" i="31"/>
  <c r="L6" i="31"/>
  <c r="K6" i="31"/>
  <c r="L6" i="27"/>
  <c r="K6" i="27"/>
  <c r="L21" i="26"/>
  <c r="L18" i="26"/>
  <c r="K18" i="26"/>
  <c r="L17" i="26"/>
  <c r="K17" i="26"/>
  <c r="L16" i="26"/>
  <c r="K16" i="26"/>
  <c r="L15" i="26"/>
  <c r="K15" i="26"/>
  <c r="L12" i="26"/>
  <c r="K12" i="26"/>
  <c r="L11" i="26"/>
  <c r="K11" i="26"/>
  <c r="L10" i="26"/>
  <c r="K10" i="26"/>
  <c r="L9" i="26"/>
  <c r="K9" i="26"/>
  <c r="L6" i="26"/>
  <c r="K6" i="26"/>
  <c r="L32" i="25"/>
  <c r="K32" i="25"/>
  <c r="L31" i="25"/>
  <c r="K31" i="25"/>
  <c r="L28" i="25"/>
  <c r="K28" i="25"/>
  <c r="L25" i="25"/>
  <c r="K25" i="25"/>
  <c r="L22" i="25"/>
  <c r="K22" i="25"/>
  <c r="L19" i="25"/>
  <c r="K19" i="25"/>
  <c r="L18" i="25"/>
  <c r="K18" i="25"/>
  <c r="L15" i="25"/>
  <c r="K15" i="25"/>
  <c r="L12" i="25"/>
  <c r="K12" i="25"/>
  <c r="L9" i="25"/>
  <c r="K9" i="25"/>
  <c r="L6" i="25"/>
  <c r="K6" i="25"/>
  <c r="T10" i="22"/>
  <c r="S10" i="22"/>
  <c r="T7" i="22"/>
  <c r="S7" i="22"/>
  <c r="T6" i="22"/>
  <c r="S6" i="22"/>
  <c r="T10" i="21"/>
  <c r="S10" i="21"/>
  <c r="T9" i="21"/>
  <c r="S9" i="21"/>
  <c r="T6" i="21"/>
  <c r="S6" i="21"/>
</calcChain>
</file>

<file path=xl/sharedStrings.xml><?xml version="1.0" encoding="utf-8"?>
<sst xmlns="http://schemas.openxmlformats.org/spreadsheetml/2006/main" count="1037" uniqueCount="333">
  <si>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</si>
  <si>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</si>
  <si>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</si>
  <si>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</si>
  <si>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</si>
  <si>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</si>
  <si>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</si>
  <si>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</si>
  <si>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Результат</t>
  </si>
  <si>
    <t/>
  </si>
  <si>
    <t>ВЕСОВАЯ КАТЕГОРИЯ   82.5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</si>
  <si>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</si>
  <si>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</si>
  <si>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</si>
  <si>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</si>
  <si>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</si>
  <si>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</si>
  <si>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1</t>
  </si>
  <si>
    <t>ВЕСОВАЯ КАТЕГОРИЯ   56</t>
  </si>
  <si>
    <t>Кульбаев Рушан</t>
  </si>
  <si>
    <t>56,00</t>
  </si>
  <si>
    <t>ВЕСОВАЯ КАТЕГОРИЯ   67.5</t>
  </si>
  <si>
    <t>Сабиров Вадим</t>
  </si>
  <si>
    <t>67,40</t>
  </si>
  <si>
    <t>ВЕСОВАЯ КАТЕГОРИЯ   52</t>
  </si>
  <si>
    <t>Яковлева Рита</t>
  </si>
  <si>
    <t>Открытая (16.09.1994)/27</t>
  </si>
  <si>
    <t>51,50</t>
  </si>
  <si>
    <t>20,0</t>
  </si>
  <si>
    <t>25,0</t>
  </si>
  <si>
    <t xml:space="preserve">Горшенина О. </t>
  </si>
  <si>
    <t>ВЕСОВАЯ КАТЕГОРИЯ   90</t>
  </si>
  <si>
    <t>35,0</t>
  </si>
  <si>
    <t>45,0</t>
  </si>
  <si>
    <t>90</t>
  </si>
  <si>
    <t>77,5</t>
  </si>
  <si>
    <t>Приседание</t>
  </si>
  <si>
    <t>Жим лёжа</t>
  </si>
  <si>
    <t>Становая тяга</t>
  </si>
  <si>
    <t>ВЕСОВАЯ КАТЕГОРИЯ   48</t>
  </si>
  <si>
    <t>Ващенко Алиса</t>
  </si>
  <si>
    <t>Девушки 15-19 (19.12.2005)/16</t>
  </si>
  <si>
    <t>46,40</t>
  </si>
  <si>
    <t>50,0</t>
  </si>
  <si>
    <t>55,0</t>
  </si>
  <si>
    <t>30,0</t>
  </si>
  <si>
    <t>37,5</t>
  </si>
  <si>
    <t>65,0</t>
  </si>
  <si>
    <t>75,0</t>
  </si>
  <si>
    <t xml:space="preserve">Барашихин Е. </t>
  </si>
  <si>
    <t>Арсланбеков Арсен</t>
  </si>
  <si>
    <t>Юноши 15-19 (03.04.2002)/19</t>
  </si>
  <si>
    <t>64,40</t>
  </si>
  <si>
    <t>120,0</t>
  </si>
  <si>
    <t>130,0</t>
  </si>
  <si>
    <t>145,0</t>
  </si>
  <si>
    <t>85,0</t>
  </si>
  <si>
    <t>90,0</t>
  </si>
  <si>
    <t>95,0</t>
  </si>
  <si>
    <t>155,0</t>
  </si>
  <si>
    <t>170,0</t>
  </si>
  <si>
    <t>Леонов Владислав</t>
  </si>
  <si>
    <t>Открытая (26.01.1995)/27</t>
  </si>
  <si>
    <t>66,20</t>
  </si>
  <si>
    <t>105,0</t>
  </si>
  <si>
    <t>115,0</t>
  </si>
  <si>
    <t>140,0</t>
  </si>
  <si>
    <t>150,0</t>
  </si>
  <si>
    <t>165,0</t>
  </si>
  <si>
    <t>ВЕСОВАЯ КАТЕГОРИЯ   75</t>
  </si>
  <si>
    <t>Шарафиев Наиль</t>
  </si>
  <si>
    <t>Открытая (27.08.1984)/37</t>
  </si>
  <si>
    <t>73,40</t>
  </si>
  <si>
    <t>175,0</t>
  </si>
  <si>
    <t>180,0</t>
  </si>
  <si>
    <t>185,0</t>
  </si>
  <si>
    <t>107,5</t>
  </si>
  <si>
    <t>112,5</t>
  </si>
  <si>
    <t>215,0</t>
  </si>
  <si>
    <t>227,5</t>
  </si>
  <si>
    <t>240,0</t>
  </si>
  <si>
    <t>Ващенко Андрей</t>
  </si>
  <si>
    <t>74,70</t>
  </si>
  <si>
    <t>160,0</t>
  </si>
  <si>
    <t>172,5</t>
  </si>
  <si>
    <t>110,0</t>
  </si>
  <si>
    <t>190,0</t>
  </si>
  <si>
    <t>ВЕСОВАЯ КАТЕГОРИЯ   100</t>
  </si>
  <si>
    <t>Давлеев Эдуард</t>
  </si>
  <si>
    <t>95,30</t>
  </si>
  <si>
    <t>205,0</t>
  </si>
  <si>
    <t>217,5</t>
  </si>
  <si>
    <t>230,0</t>
  </si>
  <si>
    <t>125,0</t>
  </si>
  <si>
    <t>135,0</t>
  </si>
  <si>
    <t>260,0</t>
  </si>
  <si>
    <t>272,5</t>
  </si>
  <si>
    <t>100</t>
  </si>
  <si>
    <t>75</t>
  </si>
  <si>
    <t>57,5</t>
  </si>
  <si>
    <t>60,0</t>
  </si>
  <si>
    <t>62,5</t>
  </si>
  <si>
    <t>ВЕСОВАЯ КАТЕГОРИЯ   60</t>
  </si>
  <si>
    <t>Васильева Надежда</t>
  </si>
  <si>
    <t>Открытая (24.12.1972)/49</t>
  </si>
  <si>
    <t>56,70</t>
  </si>
  <si>
    <t>70,0</t>
  </si>
  <si>
    <t xml:space="preserve">Казаков В. </t>
  </si>
  <si>
    <t>Зарипов Эдуард</t>
  </si>
  <si>
    <t>59,40</t>
  </si>
  <si>
    <t>80,0</t>
  </si>
  <si>
    <t>100,0</t>
  </si>
  <si>
    <t>Комогаев Михаил</t>
  </si>
  <si>
    <t>Юноши 15-19 (25.08.2006)/15</t>
  </si>
  <si>
    <t>63,60</t>
  </si>
  <si>
    <t xml:space="preserve">Сувернев И. </t>
  </si>
  <si>
    <t>Шимкович Константин</t>
  </si>
  <si>
    <t>Открытая (24.10.1976)/45</t>
  </si>
  <si>
    <t>79,80</t>
  </si>
  <si>
    <t>162,5</t>
  </si>
  <si>
    <t>167,5</t>
  </si>
  <si>
    <t>Лосев Юрий</t>
  </si>
  <si>
    <t>79,20</t>
  </si>
  <si>
    <t xml:space="preserve">Гадиев Р. </t>
  </si>
  <si>
    <t>Басыров Алик</t>
  </si>
  <si>
    <t>89,40</t>
  </si>
  <si>
    <t>Лашманов Сергей</t>
  </si>
  <si>
    <t>Открытая (12.11.1984)/37</t>
  </si>
  <si>
    <t>98,30</t>
  </si>
  <si>
    <t>182,5</t>
  </si>
  <si>
    <t>ВЕСОВАЯ КАТЕГОРИЯ   110</t>
  </si>
  <si>
    <t>Дембовский Богдан</t>
  </si>
  <si>
    <t>Открытая (05.06.1993)/28</t>
  </si>
  <si>
    <t>109,50</t>
  </si>
  <si>
    <t xml:space="preserve">Оренбург/Оренбургская область </t>
  </si>
  <si>
    <t>ВЕСОВАЯ КАТЕГОРИЯ   140</t>
  </si>
  <si>
    <t>Бубнов Сергей</t>
  </si>
  <si>
    <t>Открытая (25.04.1975)/46</t>
  </si>
  <si>
    <t>136,10</t>
  </si>
  <si>
    <t>225,0</t>
  </si>
  <si>
    <t>Мухаматуллин Ильдар</t>
  </si>
  <si>
    <t>Открытая (18.06.1982)/39</t>
  </si>
  <si>
    <t>135,30</t>
  </si>
  <si>
    <t>195,0</t>
  </si>
  <si>
    <t>200,0</t>
  </si>
  <si>
    <t>140</t>
  </si>
  <si>
    <t>126,2700</t>
  </si>
  <si>
    <t>112,3600</t>
  </si>
  <si>
    <t>111,8543</t>
  </si>
  <si>
    <t>2</t>
  </si>
  <si>
    <t>Веселков Алексей</t>
  </si>
  <si>
    <t>Открытая (25.04.1991)/30</t>
  </si>
  <si>
    <t>71,90</t>
  </si>
  <si>
    <t>117,5</t>
  </si>
  <si>
    <t xml:space="preserve">Душин Д. </t>
  </si>
  <si>
    <t>Шарафутдинов Рамиль</t>
  </si>
  <si>
    <t>Открытая (13.02.1972)/50</t>
  </si>
  <si>
    <t>89,30</t>
  </si>
  <si>
    <t>Емец Анатолий</t>
  </si>
  <si>
    <t>Открытая (26.03.1994)/28</t>
  </si>
  <si>
    <t>87,10</t>
  </si>
  <si>
    <t>152,5</t>
  </si>
  <si>
    <t>Шангареев Эльдар</t>
  </si>
  <si>
    <t>Открытая (24.04.1987)/34</t>
  </si>
  <si>
    <t>88,90</t>
  </si>
  <si>
    <t>147,5</t>
  </si>
  <si>
    <t>Котриков Илья</t>
  </si>
  <si>
    <t>Открытая (20.09.1997)/24</t>
  </si>
  <si>
    <t>82,90</t>
  </si>
  <si>
    <t xml:space="preserve">Саидгараев М. </t>
  </si>
  <si>
    <t>Петров Виталий</t>
  </si>
  <si>
    <t>Открытая (06.04.1967)/54</t>
  </si>
  <si>
    <t>96,30</t>
  </si>
  <si>
    <t xml:space="preserve">Гадиев Р., Минниахметов Р. </t>
  </si>
  <si>
    <t>Имамов Алик</t>
  </si>
  <si>
    <t>Открытая (26.05.1982)/39</t>
  </si>
  <si>
    <t>98,60</t>
  </si>
  <si>
    <t xml:space="preserve">Хасаншин А. </t>
  </si>
  <si>
    <t>Хасаншин Альберт</t>
  </si>
  <si>
    <t>97,80</t>
  </si>
  <si>
    <t>ВЕСОВАЯ КАТЕГОРИЯ   125</t>
  </si>
  <si>
    <t>Мухамедьяров Артур</t>
  </si>
  <si>
    <t>Открытая (06.03.1997)/25</t>
  </si>
  <si>
    <t>116,70</t>
  </si>
  <si>
    <t>137,5</t>
  </si>
  <si>
    <t>112,1750</t>
  </si>
  <si>
    <t>100,4738</t>
  </si>
  <si>
    <t>99,0488</t>
  </si>
  <si>
    <t>3</t>
  </si>
  <si>
    <t>4</t>
  </si>
  <si>
    <t>-</t>
  </si>
  <si>
    <t>Сапожников Сергей</t>
  </si>
  <si>
    <t>94,90</t>
  </si>
  <si>
    <t>220,0</t>
  </si>
  <si>
    <t>237,5</t>
  </si>
  <si>
    <t>Александрова Анастасия</t>
  </si>
  <si>
    <t>50,00</t>
  </si>
  <si>
    <t>Суринова Валерия</t>
  </si>
  <si>
    <t>Девушки 15-19 (04.08.2007)/14</t>
  </si>
  <si>
    <t>70,00</t>
  </si>
  <si>
    <t>92,5</t>
  </si>
  <si>
    <t>Егупова Лидия</t>
  </si>
  <si>
    <t>82,00</t>
  </si>
  <si>
    <t>ВЕСОВАЯ КАТЕГОРИЯ   90+</t>
  </si>
  <si>
    <t>Осипова Ольга</t>
  </si>
  <si>
    <t>100,00</t>
  </si>
  <si>
    <t>282,5</t>
  </si>
  <si>
    <t>Гильманова Кристина</t>
  </si>
  <si>
    <t>Открытая (15.12.1996)/25</t>
  </si>
  <si>
    <t>47,10</t>
  </si>
  <si>
    <t xml:space="preserve">Саидгареев М. </t>
  </si>
  <si>
    <t>Егупова Мария</t>
  </si>
  <si>
    <t>Девушки 15-19 (17.04.2007)/14</t>
  </si>
  <si>
    <t>70,50</t>
  </si>
  <si>
    <t>Зюбан Сергей</t>
  </si>
  <si>
    <t>Открытая (05.01.1996)/26</t>
  </si>
  <si>
    <t>66,90</t>
  </si>
  <si>
    <t>207,5</t>
  </si>
  <si>
    <t>Подвойский Тимур</t>
  </si>
  <si>
    <t>Открытая (11.08.1986)/35</t>
  </si>
  <si>
    <t>97,10</t>
  </si>
  <si>
    <t>250,0</t>
  </si>
  <si>
    <t>262,5</t>
  </si>
  <si>
    <t>Смирнов Антон</t>
  </si>
  <si>
    <t>Открытая (07.06.1985)/36</t>
  </si>
  <si>
    <t>110,00</t>
  </si>
  <si>
    <t>265,0</t>
  </si>
  <si>
    <t>280,0</t>
  </si>
  <si>
    <t>290,0</t>
  </si>
  <si>
    <t xml:space="preserve">Котилевский К. </t>
  </si>
  <si>
    <t>173,6400</t>
  </si>
  <si>
    <t>110</t>
  </si>
  <si>
    <t>170,6650</t>
  </si>
  <si>
    <t>161,7263</t>
  </si>
  <si>
    <t>Идиятуллин Рустам</t>
  </si>
  <si>
    <t>Открытая (14.05.1990)/31</t>
  </si>
  <si>
    <t>118,00</t>
  </si>
  <si>
    <t>197,5</t>
  </si>
  <si>
    <t>202,5</t>
  </si>
  <si>
    <t>295,0</t>
  </si>
  <si>
    <t>302,5</t>
  </si>
  <si>
    <t xml:space="preserve">Федотов В. </t>
  </si>
  <si>
    <t>Мифтахов Рустам</t>
  </si>
  <si>
    <t>Открытая (08.03.1985)/37</t>
  </si>
  <si>
    <t>81,50</t>
  </si>
  <si>
    <t>310,0</t>
  </si>
  <si>
    <t xml:space="preserve">Gloss </t>
  </si>
  <si>
    <t>42,5</t>
  </si>
  <si>
    <t>52,5</t>
  </si>
  <si>
    <t>Овсепьян Роман</t>
  </si>
  <si>
    <t>Открытая (01.09.1992)/29</t>
  </si>
  <si>
    <t>72,00</t>
  </si>
  <si>
    <t>47,5</t>
  </si>
  <si>
    <t>Шаймарданова Карина</t>
  </si>
  <si>
    <t>27,5</t>
  </si>
  <si>
    <t xml:space="preserve">Зарипов Э. </t>
  </si>
  <si>
    <t>40,0</t>
  </si>
  <si>
    <t>Хачатрян Смбат</t>
  </si>
  <si>
    <t>65,40</t>
  </si>
  <si>
    <t xml:space="preserve">Муллагалиев И. </t>
  </si>
  <si>
    <t>Муллагалиев Ильдар</t>
  </si>
  <si>
    <t>Открытая (25.05.1992)/29</t>
  </si>
  <si>
    <t>87,5</t>
  </si>
  <si>
    <t>Мустафин Вадим</t>
  </si>
  <si>
    <t>Открытая (07.08.2003)/18</t>
  </si>
  <si>
    <t>69,20</t>
  </si>
  <si>
    <t>Синев Сергей</t>
  </si>
  <si>
    <t>Открытая (13.12.1963)/58</t>
  </si>
  <si>
    <t>80,70</t>
  </si>
  <si>
    <t>Лаврентьев Никита</t>
  </si>
  <si>
    <t>Открытая (13.01.2000)/22</t>
  </si>
  <si>
    <t>88,60</t>
  </si>
  <si>
    <t>82,5</t>
  </si>
  <si>
    <t>ВЕСОВАЯ КАТЕГОРИЯ   140+</t>
  </si>
  <si>
    <t>Григорьев Никита</t>
  </si>
  <si>
    <t>Открытая (13.12.1996)/25</t>
  </si>
  <si>
    <t>166,00</t>
  </si>
  <si>
    <t>48,5801</t>
  </si>
  <si>
    <t>46,2975</t>
  </si>
  <si>
    <t>46,0612</t>
  </si>
  <si>
    <t xml:space="preserve">Ишимбай/Республика Башкортостан </t>
  </si>
  <si>
    <t xml:space="preserve">Салават/Республика Башкортостан </t>
  </si>
  <si>
    <t xml:space="preserve">Стерлитамак/Республика Башкортостан </t>
  </si>
  <si>
    <t xml:space="preserve">Бакалы/Республика Башкортостан </t>
  </si>
  <si>
    <t xml:space="preserve">Белебей/Республика Башкортостан </t>
  </si>
  <si>
    <t xml:space="preserve">Уфа/Республика Башкортостан </t>
  </si>
  <si>
    <t xml:space="preserve">Туймазы/Республика Башкортостан </t>
  </si>
  <si>
    <t xml:space="preserve">Дюртюли/Республика Башкортостан </t>
  </si>
  <si>
    <t xml:space="preserve">Кумертау/Республика Башкортостан </t>
  </si>
  <si>
    <t xml:space="preserve">Казань/Республика Татарстан </t>
  </si>
  <si>
    <t>Весовая категория</t>
  </si>
  <si>
    <t>Открытый мастерский турнир "Наследие Сарматов II"
СПР Жим лежа среди спортсменов с физическими особенностями
Салават/Республика Башкортостан 1-2 апреля 2022 г.</t>
  </si>
  <si>
    <t>Девушки 13-19 (25.03.2006)/16</t>
  </si>
  <si>
    <t>Мастера 40-49 (20.05.1977)/44</t>
  </si>
  <si>
    <t>Юноши 13-19 (19.10.2005)/16</t>
  </si>
  <si>
    <t>Юниоры 20-23 (12.04.1999)/22</t>
  </si>
  <si>
    <t>Юниоры 20-23 (17.06.1998)/23</t>
  </si>
  <si>
    <t>Юниорки 20-23 (30.11.1998)/23</t>
  </si>
  <si>
    <t>Мастера 40-44 (21.04.1977)/44</t>
  </si>
  <si>
    <t>Мастера 45-49 (07.06.1973)/48</t>
  </si>
  <si>
    <t>Мастера 60-64 (12.10.1959)/62</t>
  </si>
  <si>
    <t>Мастера 50-54 (06.08.1969)/52</t>
  </si>
  <si>
    <t>Мастера 40-44 (16.05.1977)/44</t>
  </si>
  <si>
    <t>Мастера 50-54 (06.04.1967)/54</t>
  </si>
  <si>
    <t>Мастера 40-44 (20.05.1977)/44</t>
  </si>
  <si>
    <t>Мастера 60-64 (12.04.1961)/60</t>
  </si>
  <si>
    <t>Мастера 40-44 (19.07.1980)/41</t>
  </si>
  <si>
    <t>Юниоры 20-23 (02.09.1999)/22</t>
  </si>
  <si>
    <t>Открытый мастерский турнир "Наследие Сарматов II"
IPL Пауэрлифтинг без экипировки ДК
Салават/Республика Башкортостан, 02 апреля 2022 года</t>
  </si>
  <si>
    <t>Открытый мастерский турнир "Наследие Сарматов II"
IPL Пауэрлифтинг без экипировки
Салават/Республика Башкортостан, 02 апреля 2022 года</t>
  </si>
  <si>
    <t>Открытый мастерский турнир "Наследие Сарматов II"
IPL Силовое двоеборье без экипировки
Салават/Республика Башкортостан, 02 апреля 2022 года</t>
  </si>
  <si>
    <t>Открытый мастерский турнир "Наследие Сарматов II"
IPL Жим лежа без экипировки ДК
Салават/Республика Башкортостан, 02 апреля 2022 года</t>
  </si>
  <si>
    <t>Открытый мастерский турнир "Наследие Сарматов II"
IPL Жим лежа без экипировки
Салават/Республика Башкортостан, 02 апреля 2022 года</t>
  </si>
  <si>
    <t>Открытый мастерский турнир "Наследие Сарматов II"
IPL Жим лежа в однослойной экипировке
Салават/Республика Башкортостан, 02 апреля 2022 года</t>
  </si>
  <si>
    <t>Открытый мастерский турнир "Наследие Сарматов II"
СПР Жим лежа в многопетельной софт экипировке
Салават/Республика Башкортостан, 02 апреля 2022 года</t>
  </si>
  <si>
    <t>Открытый мастерский турнир "Наследие Сарматов II"
IPL Становая тяга без экипировки ДК
Салават/Республика Башкортостан, 02 апреля 2022 года</t>
  </si>
  <si>
    <t>Открытый мастерский турнир "Наследие Сарматов II"
IPL Становая тяга без экипировки
Салават/Республика Башкортостан, 02 апреля 2022 года</t>
  </si>
  <si>
    <t>Открытый мастерский турнир "Наследие Сарматов II"
СПР Строгий подъем штанги на бицепс ДК
Салават/Республика Башкортостан, 02 апреля 2022 года</t>
  </si>
  <si>
    <t>Открытый мастерский турнир "Наследие Сарматов II"
СПР Пауэрспорт
Салават/Республика Башкортостан, 02 апреля 2022 года</t>
  </si>
  <si>
    <t>Открытый мастерский турнир "Наследие Сарматов II"
СПР Строгий подъем штанги на бицепс
Салават/Республика Башкортостан, 02 апреля 2022 года</t>
  </si>
  <si>
    <t>Открытый мастерский турнир "Наследие Сарматов II"
Строгий подъем штанги на бицепс у стены
Салават/Республика Башкортостан, 02 апреля 2022 года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</si>
  <si>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</si>
  <si>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</si>
  <si>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</si>
  <si>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</si>
  <si>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</si>
  <si>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</si>
  <si>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M1</t>
  </si>
  <si>
    <t>J</t>
  </si>
  <si>
    <t>T</t>
  </si>
  <si>
    <t>M3</t>
  </si>
  <si>
    <t>M5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</si>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</sst>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33203125" style="5" customWidth="1"/>
    <col min="22" max="16384" width="9.1640625" style="3"/>
  </cols>
  <sheetData>
    <row r="1" spans="1:21" s="2" customFormat="1" ht="29" customHeight="1">
      <c r="A1" s="43" t="s">
        <v>308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36</v>
      </c>
      <c r="H3" s="37"/>
      <c r="I3" s="37"/>
      <c r="J3" s="37"/>
      <c r="K3" s="37" t="s">
        <v>37</v>
      </c>
      <c r="L3" s="37"/>
      <c r="M3" s="37"/>
      <c r="N3" s="37"/>
      <c r="O3" s="37" t="s">
        <v>38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69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16" t="s">
        <v>17</v>
      </c>
      <c r="B6" s="15" t="s">
        <v>70</v>
      </c>
      <c r="C6" s="15" t="s">
        <v>71</v>
      </c>
      <c r="D6" s="15" t="s">
        <v>72</v>
      </c>
      <c r="E6" s="15" t="s">
        <v>326</v>
      </c>
      <c r="F6" s="15" t="s">
        <v>289</v>
      </c>
      <c r="G6" s="20" t="s">
        <v>73</v>
      </c>
      <c r="H6" s="20" t="s">
        <v>74</v>
      </c>
      <c r="I6" s="20" t="s">
        <v>75</v>
      </c>
      <c r="J6" s="16"/>
      <c r="K6" s="20" t="s">
        <v>76</v>
      </c>
      <c r="L6" s="20" t="s">
        <v>77</v>
      </c>
      <c r="M6" s="21" t="s">
        <v>65</v>
      </c>
      <c r="N6" s="16"/>
      <c r="O6" s="20" t="s">
        <v>78</v>
      </c>
      <c r="P6" s="20" t="s">
        <v>79</v>
      </c>
      <c r="Q6" s="20" t="s">
        <v>80</v>
      </c>
      <c r="R6" s="16"/>
      <c r="S6" s="16" t="str">
        <f>"537,5"</f>
        <v>537,5</v>
      </c>
      <c r="T6" s="16" t="str">
        <f>"388,8813"</f>
        <v>388,8813</v>
      </c>
      <c r="U6" s="15"/>
    </row>
    <row r="7" spans="1:21">
      <c r="A7" s="18" t="s">
        <v>17</v>
      </c>
      <c r="B7" s="17" t="s">
        <v>81</v>
      </c>
      <c r="C7" s="17" t="s">
        <v>306</v>
      </c>
      <c r="D7" s="17" t="s">
        <v>82</v>
      </c>
      <c r="E7" s="17" t="s">
        <v>327</v>
      </c>
      <c r="F7" s="17" t="s">
        <v>281</v>
      </c>
      <c r="G7" s="22" t="s">
        <v>83</v>
      </c>
      <c r="H7" s="22" t="s">
        <v>60</v>
      </c>
      <c r="I7" s="22" t="s">
        <v>84</v>
      </c>
      <c r="J7" s="18"/>
      <c r="K7" s="22" t="s">
        <v>85</v>
      </c>
      <c r="L7" s="23" t="s">
        <v>65</v>
      </c>
      <c r="M7" s="23" t="s">
        <v>65</v>
      </c>
      <c r="N7" s="18"/>
      <c r="O7" s="22" t="s">
        <v>74</v>
      </c>
      <c r="P7" s="23" t="s">
        <v>86</v>
      </c>
      <c r="Q7" s="23" t="s">
        <v>86</v>
      </c>
      <c r="R7" s="18"/>
      <c r="S7" s="18" t="str">
        <f>"462,5"</f>
        <v>462,5</v>
      </c>
      <c r="T7" s="18" t="str">
        <f>"332,1550"</f>
        <v>332,1550</v>
      </c>
      <c r="U7" s="17"/>
    </row>
    <row r="8" spans="1:21">
      <c r="B8" s="5" t="s">
        <v>9</v>
      </c>
    </row>
    <row r="9" spans="1:21" ht="16">
      <c r="A9" s="33" t="s">
        <v>87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1">
      <c r="A10" s="9" t="s">
        <v>17</v>
      </c>
      <c r="B10" s="8" t="s">
        <v>88</v>
      </c>
      <c r="C10" s="8" t="s">
        <v>307</v>
      </c>
      <c r="D10" s="8" t="s">
        <v>89</v>
      </c>
      <c r="E10" s="8" t="s">
        <v>328</v>
      </c>
      <c r="F10" s="8" t="s">
        <v>285</v>
      </c>
      <c r="G10" s="14" t="s">
        <v>90</v>
      </c>
      <c r="H10" s="14" t="s">
        <v>91</v>
      </c>
      <c r="I10" s="19" t="s">
        <v>92</v>
      </c>
      <c r="J10" s="9"/>
      <c r="K10" s="14" t="s">
        <v>93</v>
      </c>
      <c r="L10" s="14" t="s">
        <v>94</v>
      </c>
      <c r="M10" s="14" t="s">
        <v>66</v>
      </c>
      <c r="N10" s="9"/>
      <c r="O10" s="14" t="s">
        <v>80</v>
      </c>
      <c r="P10" s="14" t="s">
        <v>95</v>
      </c>
      <c r="Q10" s="19" t="s">
        <v>96</v>
      </c>
      <c r="R10" s="9"/>
      <c r="S10" s="9" t="str">
        <f>"617,5"</f>
        <v>617,5</v>
      </c>
      <c r="T10" s="9" t="str">
        <f>"383,5293"</f>
        <v>383,5293</v>
      </c>
      <c r="U10" s="8"/>
    </row>
    <row r="11" spans="1:21">
      <c r="B11" s="5" t="s">
        <v>9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2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3.6640625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43" t="s">
        <v>316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38</v>
      </c>
      <c r="H3" s="37"/>
      <c r="I3" s="37"/>
      <c r="J3" s="37"/>
      <c r="K3" s="37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24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17</v>
      </c>
      <c r="B6" s="8" t="s">
        <v>195</v>
      </c>
      <c r="C6" s="8" t="s">
        <v>297</v>
      </c>
      <c r="D6" s="8" t="s">
        <v>196</v>
      </c>
      <c r="E6" s="8" t="s">
        <v>328</v>
      </c>
      <c r="F6" s="8" t="s">
        <v>282</v>
      </c>
      <c r="G6" s="14" t="s">
        <v>110</v>
      </c>
      <c r="H6" s="14" t="s">
        <v>56</v>
      </c>
      <c r="I6" s="14" t="s">
        <v>57</v>
      </c>
      <c r="J6" s="9"/>
      <c r="K6" s="9" t="str">
        <f>"90,0"</f>
        <v>90,0</v>
      </c>
      <c r="L6" s="9" t="str">
        <f>"115,6140"</f>
        <v>115,6140</v>
      </c>
      <c r="M6" s="8" t="s">
        <v>107</v>
      </c>
    </row>
    <row r="7" spans="1:13">
      <c r="B7" s="5" t="s">
        <v>9</v>
      </c>
    </row>
    <row r="8" spans="1:13" ht="16">
      <c r="A8" s="33" t="s">
        <v>69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9" t="s">
        <v>17</v>
      </c>
      <c r="B9" s="8" t="s">
        <v>197</v>
      </c>
      <c r="C9" s="8" t="s">
        <v>198</v>
      </c>
      <c r="D9" s="8" t="s">
        <v>199</v>
      </c>
      <c r="E9" s="8" t="s">
        <v>329</v>
      </c>
      <c r="F9" s="8" t="s">
        <v>282</v>
      </c>
      <c r="G9" s="14" t="s">
        <v>56</v>
      </c>
      <c r="H9" s="14" t="s">
        <v>57</v>
      </c>
      <c r="I9" s="19" t="s">
        <v>200</v>
      </c>
      <c r="J9" s="9"/>
      <c r="K9" s="9" t="str">
        <f>"90,0"</f>
        <v>90,0</v>
      </c>
      <c r="L9" s="9" t="str">
        <f>"89,5320"</f>
        <v>89,5320</v>
      </c>
      <c r="M9" s="8"/>
    </row>
    <row r="10" spans="1:13">
      <c r="B10" s="5" t="s">
        <v>9</v>
      </c>
    </row>
    <row r="11" spans="1:13" ht="16">
      <c r="A11" s="33" t="s">
        <v>10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9" t="s">
        <v>17</v>
      </c>
      <c r="B12" s="8" t="s">
        <v>201</v>
      </c>
      <c r="C12" s="8" t="s">
        <v>298</v>
      </c>
      <c r="D12" s="8" t="s">
        <v>202</v>
      </c>
      <c r="E12" s="8" t="s">
        <v>327</v>
      </c>
      <c r="F12" s="8" t="s">
        <v>282</v>
      </c>
      <c r="G12" s="14" t="s">
        <v>64</v>
      </c>
      <c r="H12" s="14" t="s">
        <v>65</v>
      </c>
      <c r="I12" s="14" t="s">
        <v>53</v>
      </c>
      <c r="J12" s="9"/>
      <c r="K12" s="9" t="str">
        <f>"120,0"</f>
        <v>120,0</v>
      </c>
      <c r="L12" s="9" t="str">
        <f>"113,1028"</f>
        <v>113,1028</v>
      </c>
      <c r="M12" s="8" t="s">
        <v>107</v>
      </c>
    </row>
    <row r="13" spans="1:13">
      <c r="B13" s="5" t="s">
        <v>9</v>
      </c>
    </row>
    <row r="14" spans="1:13" ht="16">
      <c r="A14" s="33" t="s">
        <v>203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9" t="s">
        <v>17</v>
      </c>
      <c r="B15" s="8" t="s">
        <v>204</v>
      </c>
      <c r="C15" s="8" t="s">
        <v>299</v>
      </c>
      <c r="D15" s="8" t="s">
        <v>205</v>
      </c>
      <c r="E15" s="8" t="s">
        <v>332</v>
      </c>
      <c r="F15" s="8" t="s">
        <v>282</v>
      </c>
      <c r="G15" s="14" t="s">
        <v>66</v>
      </c>
      <c r="H15" s="14" t="s">
        <v>83</v>
      </c>
      <c r="I15" s="14" t="s">
        <v>60</v>
      </c>
      <c r="J15" s="9"/>
      <c r="K15" s="9" t="str">
        <f>"170,0"</f>
        <v>170,0</v>
      </c>
      <c r="L15" s="9" t="str">
        <f>"157,6778"</f>
        <v>157,6778</v>
      </c>
      <c r="M15" s="8" t="s">
        <v>107</v>
      </c>
    </row>
    <row r="16" spans="1:13">
      <c r="B16" s="5" t="s">
        <v>9</v>
      </c>
    </row>
    <row r="17" spans="1:13" ht="16">
      <c r="A17" s="33" t="s">
        <v>31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>
      <c r="A18" s="9" t="s">
        <v>17</v>
      </c>
      <c r="B18" s="8" t="s">
        <v>124</v>
      </c>
      <c r="C18" s="8" t="s">
        <v>300</v>
      </c>
      <c r="D18" s="8" t="s">
        <v>125</v>
      </c>
      <c r="E18" s="8" t="s">
        <v>331</v>
      </c>
      <c r="F18" s="8" t="s">
        <v>285</v>
      </c>
      <c r="G18" s="14" t="s">
        <v>60</v>
      </c>
      <c r="H18" s="14" t="s">
        <v>74</v>
      </c>
      <c r="I18" s="19" t="s">
        <v>86</v>
      </c>
      <c r="J18" s="9"/>
      <c r="K18" s="9" t="str">
        <f>"180,0"</f>
        <v>180,0</v>
      </c>
      <c r="L18" s="9" t="str">
        <f>"166,0435"</f>
        <v>166,0435</v>
      </c>
      <c r="M18" s="8" t="s">
        <v>123</v>
      </c>
    </row>
    <row r="19" spans="1:13">
      <c r="B19" s="5" t="s">
        <v>9</v>
      </c>
    </row>
    <row r="20" spans="1:13" ht="16">
      <c r="A20" s="33" t="s">
        <v>135</v>
      </c>
      <c r="B20" s="33"/>
      <c r="C20" s="34"/>
      <c r="D20" s="34"/>
      <c r="E20" s="34"/>
      <c r="F20" s="34"/>
      <c r="G20" s="34"/>
      <c r="H20" s="34"/>
      <c r="I20" s="34"/>
      <c r="J20" s="34"/>
    </row>
    <row r="21" spans="1:13">
      <c r="A21" s="9" t="s">
        <v>17</v>
      </c>
      <c r="B21" s="8" t="s">
        <v>140</v>
      </c>
      <c r="C21" s="8" t="s">
        <v>141</v>
      </c>
      <c r="D21" s="8" t="s">
        <v>142</v>
      </c>
      <c r="E21" s="8" t="s">
        <v>326</v>
      </c>
      <c r="F21" s="8" t="s">
        <v>285</v>
      </c>
      <c r="G21" s="14" t="s">
        <v>80</v>
      </c>
      <c r="H21" s="14" t="s">
        <v>95</v>
      </c>
      <c r="I21" s="19" t="s">
        <v>206</v>
      </c>
      <c r="J21" s="9"/>
      <c r="K21" s="9" t="str">
        <f>"260,0"</f>
        <v>260,0</v>
      </c>
      <c r="L21" s="9" t="str">
        <f>"146,0680"</f>
        <v>146,0680</v>
      </c>
      <c r="M21" s="8"/>
    </row>
    <row r="22" spans="1:13">
      <c r="B22" s="5" t="s">
        <v>9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0:J20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9.5" style="6" customWidth="1"/>
    <col min="13" max="13" width="17.5" style="5" customWidth="1"/>
    <col min="14" max="16384" width="9.1640625" style="3"/>
  </cols>
  <sheetData>
    <row r="1" spans="1:13" s="2" customFormat="1" ht="29" customHeight="1">
      <c r="A1" s="43" t="s">
        <v>317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321</v>
      </c>
      <c r="H3" s="37"/>
      <c r="I3" s="37"/>
      <c r="J3" s="37"/>
      <c r="K3" s="37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69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17</v>
      </c>
      <c r="B6" s="8" t="s">
        <v>150</v>
      </c>
      <c r="C6" s="8" t="s">
        <v>151</v>
      </c>
      <c r="D6" s="8" t="s">
        <v>152</v>
      </c>
      <c r="E6" s="8" t="s">
        <v>326</v>
      </c>
      <c r="F6" s="8" t="s">
        <v>285</v>
      </c>
      <c r="G6" s="14" t="s">
        <v>252</v>
      </c>
      <c r="H6" s="19" t="s">
        <v>44</v>
      </c>
      <c r="I6" s="14" t="s">
        <v>44</v>
      </c>
      <c r="J6" s="9"/>
      <c r="K6" s="9" t="str">
        <f>"55,0"</f>
        <v>55,0</v>
      </c>
      <c r="L6" s="9" t="str">
        <f>"39,1023"</f>
        <v>39,1023</v>
      </c>
      <c r="M6" s="8" t="s">
        <v>154</v>
      </c>
    </row>
    <row r="7" spans="1:13">
      <c r="B7" s="5" t="s">
        <v>9</v>
      </c>
    </row>
    <row r="8" spans="1:13" ht="16">
      <c r="A8" s="33" t="s">
        <v>31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9" t="s">
        <v>17</v>
      </c>
      <c r="B9" s="8" t="s">
        <v>158</v>
      </c>
      <c r="C9" s="8" t="s">
        <v>159</v>
      </c>
      <c r="D9" s="8" t="s">
        <v>160</v>
      </c>
      <c r="E9" s="8" t="s">
        <v>326</v>
      </c>
      <c r="F9" s="8" t="s">
        <v>285</v>
      </c>
      <c r="G9" s="14" t="s">
        <v>99</v>
      </c>
      <c r="H9" s="19" t="s">
        <v>47</v>
      </c>
      <c r="I9" s="19" t="s">
        <v>47</v>
      </c>
      <c r="J9" s="9"/>
      <c r="K9" s="9" t="str">
        <f>"57,5"</f>
        <v>57,5</v>
      </c>
      <c r="L9" s="9" t="str">
        <f>"35,8455"</f>
        <v>35,8455</v>
      </c>
      <c r="M9" s="8" t="s">
        <v>154</v>
      </c>
    </row>
    <row r="10" spans="1:13">
      <c r="B10" s="5" t="s">
        <v>9</v>
      </c>
    </row>
    <row r="11" spans="1:13">
      <c r="B11" s="5" t="s">
        <v>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3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9.5" style="5" customWidth="1"/>
    <col min="18" max="16384" width="9.1640625" style="3"/>
  </cols>
  <sheetData>
    <row r="1" spans="1:17" s="2" customFormat="1" ht="29" customHeight="1">
      <c r="A1" s="43" t="s">
        <v>318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321</v>
      </c>
      <c r="H3" s="37"/>
      <c r="I3" s="37"/>
      <c r="J3" s="37"/>
      <c r="K3" s="37" t="s">
        <v>322</v>
      </c>
      <c r="L3" s="37"/>
      <c r="M3" s="37"/>
      <c r="N3" s="37"/>
      <c r="O3" s="37" t="s">
        <v>1</v>
      </c>
      <c r="P3" s="37" t="s">
        <v>3</v>
      </c>
      <c r="Q3" s="39" t="s">
        <v>2</v>
      </c>
    </row>
    <row r="4" spans="1:17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38"/>
      <c r="Q4" s="40"/>
    </row>
    <row r="5" spans="1:17" ht="16">
      <c r="A5" s="41" t="s">
        <v>21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9" t="s">
        <v>17</v>
      </c>
      <c r="B6" s="8" t="s">
        <v>253</v>
      </c>
      <c r="C6" s="8" t="s">
        <v>292</v>
      </c>
      <c r="D6" s="8" t="s">
        <v>114</v>
      </c>
      <c r="E6" s="8" t="s">
        <v>329</v>
      </c>
      <c r="F6" s="8" t="s">
        <v>285</v>
      </c>
      <c r="G6" s="14" t="s">
        <v>28</v>
      </c>
      <c r="H6" s="14" t="s">
        <v>29</v>
      </c>
      <c r="I6" s="14" t="s">
        <v>254</v>
      </c>
      <c r="J6" s="9"/>
      <c r="K6" s="19" t="s">
        <v>28</v>
      </c>
      <c r="L6" s="19" t="s">
        <v>28</v>
      </c>
      <c r="M6" s="14" t="s">
        <v>28</v>
      </c>
      <c r="N6" s="9"/>
      <c r="O6" s="9" t="str">
        <f>"47,5"</f>
        <v>47,5</v>
      </c>
      <c r="P6" s="9" t="str">
        <f>"44,7806"</f>
        <v>44,7806</v>
      </c>
      <c r="Q6" s="8" t="s">
        <v>255</v>
      </c>
    </row>
    <row r="7" spans="1:17">
      <c r="B7" s="5" t="s">
        <v>9</v>
      </c>
    </row>
    <row r="8" spans="1:17" ht="16">
      <c r="A8" s="33" t="s">
        <v>102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7">
      <c r="A9" s="9" t="s">
        <v>17</v>
      </c>
      <c r="B9" s="8" t="s">
        <v>108</v>
      </c>
      <c r="C9" s="8" t="s">
        <v>293</v>
      </c>
      <c r="D9" s="8" t="s">
        <v>109</v>
      </c>
      <c r="E9" s="8" t="s">
        <v>327</v>
      </c>
      <c r="F9" s="8" t="s">
        <v>286</v>
      </c>
      <c r="G9" s="14" t="s">
        <v>256</v>
      </c>
      <c r="H9" s="14" t="s">
        <v>43</v>
      </c>
      <c r="I9" s="14" t="s">
        <v>44</v>
      </c>
      <c r="J9" s="9"/>
      <c r="K9" s="14" t="s">
        <v>45</v>
      </c>
      <c r="L9" s="14" t="s">
        <v>256</v>
      </c>
      <c r="M9" s="19" t="s">
        <v>43</v>
      </c>
      <c r="N9" s="9"/>
      <c r="O9" s="9" t="str">
        <f>"95,0"</f>
        <v>95,0</v>
      </c>
      <c r="P9" s="9" t="str">
        <f>"83,3354"</f>
        <v>83,3354</v>
      </c>
      <c r="Q9" s="8"/>
    </row>
    <row r="10" spans="1:17">
      <c r="B10" s="5" t="s">
        <v>9</v>
      </c>
    </row>
    <row r="11" spans="1:17" ht="16">
      <c r="A11" s="33" t="s">
        <v>21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7">
      <c r="A12" s="9" t="s">
        <v>17</v>
      </c>
      <c r="B12" s="8" t="s">
        <v>257</v>
      </c>
      <c r="C12" s="8" t="s">
        <v>294</v>
      </c>
      <c r="D12" s="8" t="s">
        <v>258</v>
      </c>
      <c r="E12" s="8" t="s">
        <v>329</v>
      </c>
      <c r="F12" s="8" t="s">
        <v>285</v>
      </c>
      <c r="G12" s="14" t="s">
        <v>32</v>
      </c>
      <c r="H12" s="19" t="s">
        <v>256</v>
      </c>
      <c r="I12" s="14" t="s">
        <v>33</v>
      </c>
      <c r="J12" s="9"/>
      <c r="K12" s="14" t="s">
        <v>32</v>
      </c>
      <c r="L12" s="14" t="s">
        <v>256</v>
      </c>
      <c r="M12" s="14" t="s">
        <v>247</v>
      </c>
      <c r="N12" s="9"/>
      <c r="O12" s="9" t="str">
        <f>"87,5"</f>
        <v>87,5</v>
      </c>
      <c r="P12" s="9" t="str">
        <f>"67,2963"</f>
        <v>67,2963</v>
      </c>
      <c r="Q12" s="8" t="s">
        <v>259</v>
      </c>
    </row>
    <row r="13" spans="1:17">
      <c r="B13" s="5" t="s">
        <v>9</v>
      </c>
    </row>
    <row r="14" spans="1:17" ht="16">
      <c r="A14" s="33" t="s">
        <v>31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7">
      <c r="A15" s="9" t="s">
        <v>17</v>
      </c>
      <c r="B15" s="8" t="s">
        <v>260</v>
      </c>
      <c r="C15" s="8" t="s">
        <v>261</v>
      </c>
      <c r="D15" s="8" t="s">
        <v>125</v>
      </c>
      <c r="E15" s="8" t="s">
        <v>326</v>
      </c>
      <c r="F15" s="8" t="s">
        <v>283</v>
      </c>
      <c r="G15" s="19" t="s">
        <v>64</v>
      </c>
      <c r="H15" s="19" t="s">
        <v>64</v>
      </c>
      <c r="I15" s="14" t="s">
        <v>64</v>
      </c>
      <c r="J15" s="9"/>
      <c r="K15" s="14" t="s">
        <v>106</v>
      </c>
      <c r="L15" s="14" t="s">
        <v>48</v>
      </c>
      <c r="M15" s="9"/>
      <c r="N15" s="9"/>
      <c r="O15" s="9" t="str">
        <f>"180,0"</f>
        <v>180,0</v>
      </c>
      <c r="P15" s="9" t="str">
        <f>"110,5470"</f>
        <v>110,5470</v>
      </c>
      <c r="Q15" s="8"/>
    </row>
    <row r="16" spans="1:17">
      <c r="B16" s="5" t="s">
        <v>9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B3:B4"/>
    <mergeCell ref="O3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view="pageLayout"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9.83203125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9.83203125" style="6" customWidth="1"/>
    <col min="13" max="13" width="18.6640625" style="5" customWidth="1"/>
    <col min="14" max="16384" width="9.1640625" style="3"/>
  </cols>
  <sheetData>
    <row r="1" spans="1:13" s="2" customFormat="1" ht="29" customHeight="1">
      <c r="A1" s="43" t="s">
        <v>319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321</v>
      </c>
      <c r="H3" s="37"/>
      <c r="I3" s="37"/>
      <c r="J3" s="37"/>
      <c r="K3" s="37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18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17</v>
      </c>
      <c r="B6" s="8" t="s">
        <v>19</v>
      </c>
      <c r="C6" s="8" t="s">
        <v>295</v>
      </c>
      <c r="D6" s="8" t="s">
        <v>20</v>
      </c>
      <c r="E6" s="8" t="s">
        <v>328</v>
      </c>
      <c r="F6" s="8" t="s">
        <v>285</v>
      </c>
      <c r="G6" s="14" t="s">
        <v>46</v>
      </c>
      <c r="H6" s="14" t="s">
        <v>247</v>
      </c>
      <c r="I6" s="14" t="s">
        <v>33</v>
      </c>
      <c r="J6" s="9"/>
      <c r="K6" s="9" t="str">
        <f>"45,0"</f>
        <v>45,0</v>
      </c>
      <c r="L6" s="9" t="str">
        <f>"40,1647"</f>
        <v>40,1647</v>
      </c>
      <c r="M6" s="8"/>
    </row>
    <row r="7" spans="1:13">
      <c r="B7" s="5" t="s">
        <v>9</v>
      </c>
    </row>
    <row r="8" spans="1:13" ht="16">
      <c r="A8" s="33" t="s">
        <v>21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9" t="s">
        <v>17</v>
      </c>
      <c r="B9" s="8" t="s">
        <v>22</v>
      </c>
      <c r="C9" s="8" t="s">
        <v>296</v>
      </c>
      <c r="D9" s="8" t="s">
        <v>23</v>
      </c>
      <c r="E9" s="8" t="s">
        <v>328</v>
      </c>
      <c r="F9" s="8" t="s">
        <v>285</v>
      </c>
      <c r="G9" s="14" t="s">
        <v>43</v>
      </c>
      <c r="H9" s="14" t="s">
        <v>248</v>
      </c>
      <c r="I9" s="19" t="s">
        <v>44</v>
      </c>
      <c r="J9" s="9"/>
      <c r="K9" s="9" t="str">
        <f>"52,5"</f>
        <v>52,5</v>
      </c>
      <c r="L9" s="9" t="str">
        <f>"39,3409"</f>
        <v>39,3409</v>
      </c>
      <c r="M9" s="8"/>
    </row>
    <row r="10" spans="1:13">
      <c r="B10" s="5" t="s">
        <v>9</v>
      </c>
    </row>
    <row r="11" spans="1:13" ht="16">
      <c r="A11" s="33" t="s">
        <v>69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9" t="s">
        <v>17</v>
      </c>
      <c r="B12" s="8" t="s">
        <v>249</v>
      </c>
      <c r="C12" s="8" t="s">
        <v>250</v>
      </c>
      <c r="D12" s="8" t="s">
        <v>251</v>
      </c>
      <c r="E12" s="8" t="s">
        <v>326</v>
      </c>
      <c r="F12" s="8" t="s">
        <v>280</v>
      </c>
      <c r="G12" s="14" t="s">
        <v>43</v>
      </c>
      <c r="H12" s="14" t="s">
        <v>99</v>
      </c>
      <c r="I12" s="19" t="s">
        <v>100</v>
      </c>
      <c r="J12" s="9"/>
      <c r="K12" s="9" t="str">
        <f>"57,5"</f>
        <v>57,5</v>
      </c>
      <c r="L12" s="9" t="str">
        <f>"40,8365"</f>
        <v>40,8365</v>
      </c>
      <c r="M12" s="8"/>
    </row>
    <row r="13" spans="1:13">
      <c r="B13" s="5" t="s">
        <v>9</v>
      </c>
    </row>
    <row r="14" spans="1:13" ht="16">
      <c r="A14" s="33" t="s">
        <v>87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9" t="s">
        <v>17</v>
      </c>
      <c r="B15" s="8" t="s">
        <v>126</v>
      </c>
      <c r="C15" s="8" t="s">
        <v>127</v>
      </c>
      <c r="D15" s="8" t="s">
        <v>128</v>
      </c>
      <c r="E15" s="8" t="s">
        <v>326</v>
      </c>
      <c r="F15" s="8" t="s">
        <v>284</v>
      </c>
      <c r="G15" s="14" t="s">
        <v>48</v>
      </c>
      <c r="H15" s="14" t="s">
        <v>110</v>
      </c>
      <c r="I15" s="14" t="s">
        <v>56</v>
      </c>
      <c r="J15" s="9"/>
      <c r="K15" s="9" t="str">
        <f>"85,0"</f>
        <v>85,0</v>
      </c>
      <c r="L15" s="9" t="str">
        <f>"49,7760"</f>
        <v>49,7760</v>
      </c>
      <c r="M15" s="8"/>
    </row>
    <row r="16" spans="1:13">
      <c r="B16" s="5" t="s">
        <v>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6.6640625" style="5" bestFit="1" customWidth="1"/>
    <col min="7" max="9" width="4.5" style="6" customWidth="1"/>
    <col min="10" max="10" width="4.83203125" style="6" customWidth="1"/>
    <col min="11" max="11" width="11.33203125" style="6" bestFit="1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3" t="s">
        <v>320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321</v>
      </c>
      <c r="H3" s="37"/>
      <c r="I3" s="37"/>
      <c r="J3" s="37"/>
      <c r="K3" s="37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69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6" t="s">
        <v>17</v>
      </c>
      <c r="B6" s="15" t="s">
        <v>70</v>
      </c>
      <c r="C6" s="15" t="s">
        <v>71</v>
      </c>
      <c r="D6" s="15" t="s">
        <v>72</v>
      </c>
      <c r="E6" s="15" t="s">
        <v>326</v>
      </c>
      <c r="F6" s="15" t="s">
        <v>289</v>
      </c>
      <c r="G6" s="20" t="s">
        <v>248</v>
      </c>
      <c r="H6" s="20" t="s">
        <v>100</v>
      </c>
      <c r="I6" s="21" t="s">
        <v>101</v>
      </c>
      <c r="J6" s="16"/>
      <c r="K6" s="16" t="str">
        <f>"60,0"</f>
        <v>60,0</v>
      </c>
      <c r="L6" s="16" t="str">
        <f>"41,9850"</f>
        <v>41,9850</v>
      </c>
      <c r="M6" s="15"/>
    </row>
    <row r="7" spans="1:13">
      <c r="A7" s="25" t="s">
        <v>149</v>
      </c>
      <c r="B7" s="24" t="s">
        <v>249</v>
      </c>
      <c r="C7" s="24" t="s">
        <v>250</v>
      </c>
      <c r="D7" s="24" t="s">
        <v>251</v>
      </c>
      <c r="E7" s="24" t="s">
        <v>326</v>
      </c>
      <c r="F7" s="24" t="s">
        <v>280</v>
      </c>
      <c r="G7" s="26" t="s">
        <v>99</v>
      </c>
      <c r="H7" s="27" t="s">
        <v>99</v>
      </c>
      <c r="I7" s="26" t="s">
        <v>100</v>
      </c>
      <c r="J7" s="25"/>
      <c r="K7" s="25" t="str">
        <f>"57,5"</f>
        <v>57,5</v>
      </c>
      <c r="L7" s="25" t="str">
        <f>"40,8365"</f>
        <v>40,8365</v>
      </c>
      <c r="M7" s="24"/>
    </row>
    <row r="8" spans="1:13">
      <c r="A8" s="18" t="s">
        <v>188</v>
      </c>
      <c r="B8" s="17" t="s">
        <v>263</v>
      </c>
      <c r="C8" s="17" t="s">
        <v>264</v>
      </c>
      <c r="D8" s="17" t="s">
        <v>265</v>
      </c>
      <c r="E8" s="17" t="s">
        <v>326</v>
      </c>
      <c r="F8" s="17" t="s">
        <v>281</v>
      </c>
      <c r="G8" s="22" t="s">
        <v>33</v>
      </c>
      <c r="H8" s="22" t="s">
        <v>252</v>
      </c>
      <c r="I8" s="22" t="s">
        <v>43</v>
      </c>
      <c r="J8" s="18"/>
      <c r="K8" s="18" t="str">
        <f>"50,0"</f>
        <v>50,0</v>
      </c>
      <c r="L8" s="18" t="str">
        <f>"36,6550"</f>
        <v>36,6550</v>
      </c>
      <c r="M8" s="17"/>
    </row>
    <row r="9" spans="1:13">
      <c r="B9" s="5" t="s">
        <v>9</v>
      </c>
    </row>
    <row r="10" spans="1:13" ht="16">
      <c r="A10" s="33" t="s">
        <v>10</v>
      </c>
      <c r="B10" s="33"/>
      <c r="C10" s="34"/>
      <c r="D10" s="34"/>
      <c r="E10" s="34"/>
      <c r="F10" s="34"/>
      <c r="G10" s="34"/>
      <c r="H10" s="34"/>
      <c r="I10" s="34"/>
      <c r="J10" s="34"/>
    </row>
    <row r="11" spans="1:13">
      <c r="A11" s="9" t="s">
        <v>17</v>
      </c>
      <c r="B11" s="8" t="s">
        <v>266</v>
      </c>
      <c r="C11" s="8" t="s">
        <v>267</v>
      </c>
      <c r="D11" s="8" t="s">
        <v>268</v>
      </c>
      <c r="E11" s="8" t="s">
        <v>326</v>
      </c>
      <c r="F11" s="8" t="s">
        <v>281</v>
      </c>
      <c r="G11" s="14" t="s">
        <v>43</v>
      </c>
      <c r="H11" s="14" t="s">
        <v>248</v>
      </c>
      <c r="I11" s="14" t="s">
        <v>44</v>
      </c>
      <c r="J11" s="9"/>
      <c r="K11" s="9" t="str">
        <f>"55,0"</f>
        <v>55,0</v>
      </c>
      <c r="L11" s="9" t="str">
        <f>"35,9700"</f>
        <v>35,9700</v>
      </c>
      <c r="M11" s="8"/>
    </row>
    <row r="12" spans="1:13">
      <c r="B12" s="5" t="s">
        <v>9</v>
      </c>
    </row>
    <row r="13" spans="1:13" ht="16">
      <c r="A13" s="33" t="s">
        <v>31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3">
      <c r="A14" s="16" t="s">
        <v>17</v>
      </c>
      <c r="B14" s="15" t="s">
        <v>269</v>
      </c>
      <c r="C14" s="15" t="s">
        <v>270</v>
      </c>
      <c r="D14" s="15" t="s">
        <v>271</v>
      </c>
      <c r="E14" s="15" t="s">
        <v>326</v>
      </c>
      <c r="F14" s="15" t="s">
        <v>282</v>
      </c>
      <c r="G14" s="20" t="s">
        <v>106</v>
      </c>
      <c r="H14" s="20" t="s">
        <v>48</v>
      </c>
      <c r="I14" s="21" t="s">
        <v>35</v>
      </c>
      <c r="J14" s="16"/>
      <c r="K14" s="16" t="str">
        <f>"75,0"</f>
        <v>75,0</v>
      </c>
      <c r="L14" s="16" t="str">
        <f>"46,2975"</f>
        <v>46,2975</v>
      </c>
      <c r="M14" s="15"/>
    </row>
    <row r="15" spans="1:13">
      <c r="A15" s="18" t="s">
        <v>149</v>
      </c>
      <c r="B15" s="17" t="s">
        <v>260</v>
      </c>
      <c r="C15" s="17" t="s">
        <v>261</v>
      </c>
      <c r="D15" s="17" t="s">
        <v>125</v>
      </c>
      <c r="E15" s="17" t="s">
        <v>326</v>
      </c>
      <c r="F15" s="17" t="s">
        <v>283</v>
      </c>
      <c r="G15" s="22" t="s">
        <v>47</v>
      </c>
      <c r="H15" s="22" t="s">
        <v>106</v>
      </c>
      <c r="I15" s="22" t="s">
        <v>48</v>
      </c>
      <c r="J15" s="18"/>
      <c r="K15" s="18" t="str">
        <f>"75,0"</f>
        <v>75,0</v>
      </c>
      <c r="L15" s="18" t="str">
        <f>"46,0612"</f>
        <v>46,0612</v>
      </c>
      <c r="M15" s="17"/>
    </row>
    <row r="16" spans="1:13">
      <c r="B16" s="5" t="s">
        <v>9</v>
      </c>
    </row>
    <row r="17" spans="1:13" ht="16">
      <c r="A17" s="33" t="s">
        <v>87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>
      <c r="A18" s="16" t="s">
        <v>17</v>
      </c>
      <c r="B18" s="15" t="s">
        <v>218</v>
      </c>
      <c r="C18" s="15" t="s">
        <v>219</v>
      </c>
      <c r="D18" s="15" t="s">
        <v>220</v>
      </c>
      <c r="E18" s="15" t="s">
        <v>326</v>
      </c>
      <c r="F18" s="15" t="s">
        <v>284</v>
      </c>
      <c r="G18" s="20" t="s">
        <v>48</v>
      </c>
      <c r="H18" s="20" t="s">
        <v>110</v>
      </c>
      <c r="I18" s="20" t="s">
        <v>272</v>
      </c>
      <c r="J18" s="16"/>
      <c r="K18" s="16" t="str">
        <f>"82,5"</f>
        <v>82,5</v>
      </c>
      <c r="L18" s="16" t="str">
        <f>"48,5801"</f>
        <v>48,5801</v>
      </c>
      <c r="M18" s="15"/>
    </row>
    <row r="19" spans="1:13">
      <c r="A19" s="18" t="s">
        <v>149</v>
      </c>
      <c r="B19" s="17" t="s">
        <v>126</v>
      </c>
      <c r="C19" s="17" t="s">
        <v>127</v>
      </c>
      <c r="D19" s="17" t="s">
        <v>128</v>
      </c>
      <c r="E19" s="17" t="s">
        <v>326</v>
      </c>
      <c r="F19" s="17" t="s">
        <v>284</v>
      </c>
      <c r="G19" s="22" t="s">
        <v>47</v>
      </c>
      <c r="H19" s="22" t="s">
        <v>48</v>
      </c>
      <c r="I19" s="23" t="s">
        <v>56</v>
      </c>
      <c r="J19" s="18"/>
      <c r="K19" s="18" t="str">
        <f>"75,0"</f>
        <v>75,0</v>
      </c>
      <c r="L19" s="18" t="str">
        <f>"43,9200"</f>
        <v>43,9200</v>
      </c>
      <c r="M19" s="17"/>
    </row>
    <row r="20" spans="1:13">
      <c r="B20" s="5" t="s">
        <v>9</v>
      </c>
    </row>
    <row r="21" spans="1:13" ht="16">
      <c r="A21" s="33" t="s">
        <v>130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9" t="s">
        <v>17</v>
      </c>
      <c r="B22" s="8" t="s">
        <v>131</v>
      </c>
      <c r="C22" s="8" t="s">
        <v>132</v>
      </c>
      <c r="D22" s="8" t="s">
        <v>133</v>
      </c>
      <c r="E22" s="8" t="s">
        <v>326</v>
      </c>
      <c r="F22" s="8" t="s">
        <v>134</v>
      </c>
      <c r="G22" s="14" t="s">
        <v>106</v>
      </c>
      <c r="H22" s="19" t="s">
        <v>48</v>
      </c>
      <c r="I22" s="9"/>
      <c r="J22" s="9"/>
      <c r="K22" s="9" t="str">
        <f>"70,0"</f>
        <v>70,0</v>
      </c>
      <c r="L22" s="9" t="str">
        <f>"39,4240"</f>
        <v>39,4240</v>
      </c>
      <c r="M22" s="8"/>
    </row>
    <row r="23" spans="1:13">
      <c r="B23" s="5" t="s">
        <v>9</v>
      </c>
    </row>
    <row r="24" spans="1:13" ht="16">
      <c r="A24" s="33" t="s">
        <v>180</v>
      </c>
      <c r="B24" s="33"/>
      <c r="C24" s="34"/>
      <c r="D24" s="34"/>
      <c r="E24" s="34"/>
      <c r="F24" s="34"/>
      <c r="G24" s="34"/>
      <c r="H24" s="34"/>
      <c r="I24" s="34"/>
      <c r="J24" s="34"/>
    </row>
    <row r="25" spans="1:13">
      <c r="A25" s="9" t="s">
        <v>17</v>
      </c>
      <c r="B25" s="8" t="s">
        <v>181</v>
      </c>
      <c r="C25" s="8" t="s">
        <v>182</v>
      </c>
      <c r="D25" s="8" t="s">
        <v>183</v>
      </c>
      <c r="E25" s="8" t="s">
        <v>326</v>
      </c>
      <c r="F25" s="8" t="s">
        <v>285</v>
      </c>
      <c r="G25" s="14" t="s">
        <v>100</v>
      </c>
      <c r="H25" s="14" t="s">
        <v>47</v>
      </c>
      <c r="I25" s="14" t="s">
        <v>106</v>
      </c>
      <c r="J25" s="9"/>
      <c r="K25" s="9" t="str">
        <f>"70,0"</f>
        <v>70,0</v>
      </c>
      <c r="L25" s="9" t="str">
        <f>"38,8045"</f>
        <v>38,8045</v>
      </c>
      <c r="M25" s="8" t="s">
        <v>154</v>
      </c>
    </row>
    <row r="26" spans="1:13">
      <c r="B26" s="5" t="s">
        <v>9</v>
      </c>
    </row>
    <row r="27" spans="1:13" ht="16">
      <c r="A27" s="33" t="s">
        <v>273</v>
      </c>
      <c r="B27" s="33"/>
      <c r="C27" s="34"/>
      <c r="D27" s="34"/>
      <c r="E27" s="34"/>
      <c r="F27" s="34"/>
      <c r="G27" s="34"/>
      <c r="H27" s="34"/>
      <c r="I27" s="34"/>
      <c r="J27" s="34"/>
    </row>
    <row r="28" spans="1:13">
      <c r="A28" s="9" t="s">
        <v>17</v>
      </c>
      <c r="B28" s="8" t="s">
        <v>274</v>
      </c>
      <c r="C28" s="8" t="s">
        <v>275</v>
      </c>
      <c r="D28" s="8" t="s">
        <v>276</v>
      </c>
      <c r="E28" s="8" t="s">
        <v>326</v>
      </c>
      <c r="F28" s="8" t="s">
        <v>285</v>
      </c>
      <c r="G28" s="14" t="s">
        <v>262</v>
      </c>
      <c r="H28" s="19" t="s">
        <v>200</v>
      </c>
      <c r="I28" s="19" t="s">
        <v>200</v>
      </c>
      <c r="J28" s="9"/>
      <c r="K28" s="9" t="str">
        <f>"87,5"</f>
        <v>87,5</v>
      </c>
      <c r="L28" s="9" t="str">
        <f>"44,7759"</f>
        <v>44,7759</v>
      </c>
      <c r="M28" s="8"/>
    </row>
    <row r="29" spans="1:13">
      <c r="B29" s="5" t="s">
        <v>9</v>
      </c>
    </row>
    <row r="30" spans="1:13">
      <c r="B30" s="5" t="s">
        <v>9</v>
      </c>
    </row>
    <row r="31" spans="1:13">
      <c r="B31" s="5" t="s">
        <v>9</v>
      </c>
    </row>
    <row r="32" spans="1:13" ht="18">
      <c r="B32" s="7" t="s">
        <v>7</v>
      </c>
      <c r="C32" s="7"/>
      <c r="F32" s="3"/>
    </row>
    <row r="33" spans="2:6" ht="16">
      <c r="B33" s="10" t="s">
        <v>11</v>
      </c>
      <c r="C33" s="10"/>
      <c r="F33" s="3"/>
    </row>
    <row r="34" spans="2:6" ht="14">
      <c r="B34" s="11"/>
      <c r="C34" s="12" t="s">
        <v>12</v>
      </c>
      <c r="F34" s="3"/>
    </row>
    <row r="35" spans="2:6" ht="14">
      <c r="B35" s="13" t="s">
        <v>13</v>
      </c>
      <c r="C35" s="13" t="s">
        <v>14</v>
      </c>
      <c r="D35" s="13" t="s">
        <v>290</v>
      </c>
      <c r="E35" s="13" t="s">
        <v>15</v>
      </c>
      <c r="F35" s="13" t="s">
        <v>246</v>
      </c>
    </row>
    <row r="36" spans="2:6">
      <c r="B36" s="5" t="s">
        <v>218</v>
      </c>
      <c r="C36" s="5" t="s">
        <v>12</v>
      </c>
      <c r="D36" s="6" t="s">
        <v>97</v>
      </c>
      <c r="E36" s="6" t="s">
        <v>272</v>
      </c>
      <c r="F36" s="6" t="s">
        <v>277</v>
      </c>
    </row>
    <row r="37" spans="2:6">
      <c r="B37" s="5" t="s">
        <v>269</v>
      </c>
      <c r="C37" s="5" t="s">
        <v>12</v>
      </c>
      <c r="D37" s="6" t="s">
        <v>34</v>
      </c>
      <c r="E37" s="6" t="s">
        <v>48</v>
      </c>
      <c r="F37" s="6" t="s">
        <v>278</v>
      </c>
    </row>
    <row r="38" spans="2:6">
      <c r="B38" s="5" t="s">
        <v>260</v>
      </c>
      <c r="C38" s="5" t="s">
        <v>12</v>
      </c>
      <c r="D38" s="6" t="s">
        <v>34</v>
      </c>
      <c r="E38" s="6" t="s">
        <v>48</v>
      </c>
      <c r="F38" s="6" t="s">
        <v>279</v>
      </c>
    </row>
    <row r="39" spans="2:6">
      <c r="B39" s="5" t="s">
        <v>9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7:J27"/>
    <mergeCell ref="K3:K4"/>
    <mergeCell ref="L3:L4"/>
    <mergeCell ref="M3:M4"/>
    <mergeCell ref="A5:J5"/>
    <mergeCell ref="B3:B4"/>
    <mergeCell ref="A10:J10"/>
    <mergeCell ref="A13:J13"/>
    <mergeCell ref="A17:J17"/>
    <mergeCell ref="A21:J21"/>
    <mergeCell ref="A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3" width="4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1640625" style="5" customWidth="1"/>
    <col min="22" max="16384" width="9.1640625" style="3"/>
  </cols>
  <sheetData>
    <row r="1" spans="1:21" s="2" customFormat="1" ht="29" customHeight="1">
      <c r="A1" s="43" t="s">
        <v>309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36</v>
      </c>
      <c r="H3" s="37"/>
      <c r="I3" s="37"/>
      <c r="J3" s="37"/>
      <c r="K3" s="37" t="s">
        <v>37</v>
      </c>
      <c r="L3" s="37"/>
      <c r="M3" s="37"/>
      <c r="N3" s="37"/>
      <c r="O3" s="37" t="s">
        <v>38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39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9" t="s">
        <v>17</v>
      </c>
      <c r="B6" s="8" t="s">
        <v>40</v>
      </c>
      <c r="C6" s="8" t="s">
        <v>41</v>
      </c>
      <c r="D6" s="8" t="s">
        <v>42</v>
      </c>
      <c r="E6" s="8" t="s">
        <v>329</v>
      </c>
      <c r="F6" s="8" t="s">
        <v>281</v>
      </c>
      <c r="G6" s="14" t="s">
        <v>43</v>
      </c>
      <c r="H6" s="19" t="s">
        <v>44</v>
      </c>
      <c r="I6" s="14" t="s">
        <v>44</v>
      </c>
      <c r="J6" s="9"/>
      <c r="K6" s="14" t="s">
        <v>45</v>
      </c>
      <c r="L6" s="14" t="s">
        <v>32</v>
      </c>
      <c r="M6" s="19" t="s">
        <v>46</v>
      </c>
      <c r="N6" s="9"/>
      <c r="O6" s="14" t="s">
        <v>44</v>
      </c>
      <c r="P6" s="14" t="s">
        <v>47</v>
      </c>
      <c r="Q6" s="19" t="s">
        <v>48</v>
      </c>
      <c r="R6" s="9"/>
      <c r="S6" s="9" t="str">
        <f>"155,0"</f>
        <v>155,0</v>
      </c>
      <c r="T6" s="9" t="str">
        <f>"210,3815"</f>
        <v>210,3815</v>
      </c>
      <c r="U6" s="8" t="s">
        <v>49</v>
      </c>
    </row>
    <row r="7" spans="1:21">
      <c r="B7" s="5" t="s">
        <v>9</v>
      </c>
    </row>
    <row r="8" spans="1:21" ht="16">
      <c r="A8" s="33" t="s">
        <v>21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16" t="s">
        <v>17</v>
      </c>
      <c r="B9" s="15" t="s">
        <v>50</v>
      </c>
      <c r="C9" s="15" t="s">
        <v>51</v>
      </c>
      <c r="D9" s="15" t="s">
        <v>52</v>
      </c>
      <c r="E9" s="15" t="s">
        <v>329</v>
      </c>
      <c r="F9" s="15" t="s">
        <v>281</v>
      </c>
      <c r="G9" s="20" t="s">
        <v>53</v>
      </c>
      <c r="H9" s="20" t="s">
        <v>54</v>
      </c>
      <c r="I9" s="21" t="s">
        <v>55</v>
      </c>
      <c r="J9" s="16"/>
      <c r="K9" s="20" t="s">
        <v>56</v>
      </c>
      <c r="L9" s="20" t="s">
        <v>57</v>
      </c>
      <c r="M9" s="21" t="s">
        <v>58</v>
      </c>
      <c r="N9" s="16"/>
      <c r="O9" s="20" t="s">
        <v>55</v>
      </c>
      <c r="P9" s="20" t="s">
        <v>59</v>
      </c>
      <c r="Q9" s="21" t="s">
        <v>60</v>
      </c>
      <c r="R9" s="16"/>
      <c r="S9" s="16" t="str">
        <f>"375,0"</f>
        <v>375,0</v>
      </c>
      <c r="T9" s="16" t="str">
        <f>"300,5250"</f>
        <v>300,5250</v>
      </c>
      <c r="U9" s="15" t="s">
        <v>49</v>
      </c>
    </row>
    <row r="10" spans="1:21">
      <c r="A10" s="18" t="s">
        <v>17</v>
      </c>
      <c r="B10" s="17" t="s">
        <v>61</v>
      </c>
      <c r="C10" s="17" t="s">
        <v>62</v>
      </c>
      <c r="D10" s="17" t="s">
        <v>63</v>
      </c>
      <c r="E10" s="17" t="s">
        <v>326</v>
      </c>
      <c r="F10" s="17" t="s">
        <v>281</v>
      </c>
      <c r="G10" s="22" t="s">
        <v>64</v>
      </c>
      <c r="H10" s="23" t="s">
        <v>65</v>
      </c>
      <c r="I10" s="23" t="s">
        <v>65</v>
      </c>
      <c r="J10" s="18"/>
      <c r="K10" s="22" t="s">
        <v>56</v>
      </c>
      <c r="L10" s="22" t="s">
        <v>57</v>
      </c>
      <c r="M10" s="23" t="s">
        <v>58</v>
      </c>
      <c r="N10" s="18"/>
      <c r="O10" s="22" t="s">
        <v>66</v>
      </c>
      <c r="P10" s="22" t="s">
        <v>67</v>
      </c>
      <c r="Q10" s="23" t="s">
        <v>68</v>
      </c>
      <c r="R10" s="18"/>
      <c r="S10" s="18" t="str">
        <f>"345,0"</f>
        <v>345,0</v>
      </c>
      <c r="T10" s="18" t="str">
        <f>"270,2040"</f>
        <v>270,2040</v>
      </c>
      <c r="U10" s="17" t="s">
        <v>49</v>
      </c>
    </row>
    <row r="11" spans="1:21">
      <c r="B11" s="5" t="s">
        <v>9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" style="5" customWidth="1"/>
    <col min="18" max="16384" width="9.1640625" style="3"/>
  </cols>
  <sheetData>
    <row r="1" spans="1:17" s="2" customFormat="1" ht="29" customHeight="1">
      <c r="A1" s="43" t="s">
        <v>310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37</v>
      </c>
      <c r="H3" s="37"/>
      <c r="I3" s="37"/>
      <c r="J3" s="37"/>
      <c r="K3" s="37" t="s">
        <v>38</v>
      </c>
      <c r="L3" s="37"/>
      <c r="M3" s="37"/>
      <c r="N3" s="37"/>
      <c r="O3" s="37" t="s">
        <v>1</v>
      </c>
      <c r="P3" s="37" t="s">
        <v>3</v>
      </c>
      <c r="Q3" s="39" t="s">
        <v>2</v>
      </c>
    </row>
    <row r="4" spans="1:17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38"/>
      <c r="Q4" s="40"/>
    </row>
    <row r="5" spans="1:17" ht="16">
      <c r="A5" s="41" t="s">
        <v>180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9" t="s">
        <v>17</v>
      </c>
      <c r="B6" s="8" t="s">
        <v>234</v>
      </c>
      <c r="C6" s="8" t="s">
        <v>235</v>
      </c>
      <c r="D6" s="8" t="s">
        <v>236</v>
      </c>
      <c r="E6" s="8" t="s">
        <v>326</v>
      </c>
      <c r="F6" s="8" t="s">
        <v>286</v>
      </c>
      <c r="G6" s="14" t="s">
        <v>86</v>
      </c>
      <c r="H6" s="14" t="s">
        <v>237</v>
      </c>
      <c r="I6" s="19" t="s">
        <v>238</v>
      </c>
      <c r="J6" s="9"/>
      <c r="K6" s="14" t="s">
        <v>227</v>
      </c>
      <c r="L6" s="19" t="s">
        <v>239</v>
      </c>
      <c r="M6" s="14" t="s">
        <v>240</v>
      </c>
      <c r="N6" s="9"/>
      <c r="O6" s="9" t="str">
        <f>"500,0"</f>
        <v>500,0</v>
      </c>
      <c r="P6" s="9" t="str">
        <f>"288,6000"</f>
        <v>288,6000</v>
      </c>
      <c r="Q6" s="8" t="s">
        <v>241</v>
      </c>
    </row>
    <row r="7" spans="1:17">
      <c r="B7" s="5" t="s">
        <v>9</v>
      </c>
    </row>
    <row r="8" spans="1:17">
      <c r="B8" s="5" t="s">
        <v>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1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1" width="11.33203125" style="28" bestFit="1" customWidth="1"/>
    <col min="12" max="12" width="8.5" style="6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43" t="s">
        <v>311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37</v>
      </c>
      <c r="H3" s="37"/>
      <c r="I3" s="37"/>
      <c r="J3" s="37"/>
      <c r="K3" s="54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55"/>
      <c r="L4" s="38"/>
      <c r="M4" s="40"/>
    </row>
    <row r="5" spans="1:13" ht="16">
      <c r="A5" s="41" t="s">
        <v>69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17</v>
      </c>
      <c r="B6" s="8" t="s">
        <v>150</v>
      </c>
      <c r="C6" s="8" t="s">
        <v>151</v>
      </c>
      <c r="D6" s="8" t="s">
        <v>152</v>
      </c>
      <c r="E6" s="8" t="s">
        <v>326</v>
      </c>
      <c r="F6" s="8" t="s">
        <v>285</v>
      </c>
      <c r="G6" s="14" t="s">
        <v>64</v>
      </c>
      <c r="H6" s="19" t="s">
        <v>153</v>
      </c>
      <c r="I6" s="19" t="s">
        <v>153</v>
      </c>
      <c r="J6" s="9"/>
      <c r="K6" s="29" t="str">
        <f>"105,0"</f>
        <v>105,0</v>
      </c>
      <c r="L6" s="9" t="str">
        <f>"77,1225"</f>
        <v>77,1225</v>
      </c>
      <c r="M6" s="8" t="s">
        <v>154</v>
      </c>
    </row>
    <row r="7" spans="1:13">
      <c r="B7" s="5" t="s">
        <v>9</v>
      </c>
    </row>
    <row r="8" spans="1:13" ht="16">
      <c r="A8" s="33" t="s">
        <v>31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6" t="s">
        <v>17</v>
      </c>
      <c r="B9" s="15" t="s">
        <v>155</v>
      </c>
      <c r="C9" s="15" t="s">
        <v>156</v>
      </c>
      <c r="D9" s="15" t="s">
        <v>157</v>
      </c>
      <c r="E9" s="15" t="s">
        <v>326</v>
      </c>
      <c r="F9" s="15" t="s">
        <v>281</v>
      </c>
      <c r="G9" s="20" t="s">
        <v>120</v>
      </c>
      <c r="H9" s="20" t="s">
        <v>73</v>
      </c>
      <c r="I9" s="21" t="s">
        <v>74</v>
      </c>
      <c r="J9" s="16"/>
      <c r="K9" s="30" t="str">
        <f>"175,0"</f>
        <v>175,0</v>
      </c>
      <c r="L9" s="16" t="str">
        <f>"112,1750"</f>
        <v>112,1750</v>
      </c>
      <c r="M9" s="15"/>
    </row>
    <row r="10" spans="1:13">
      <c r="A10" s="25" t="s">
        <v>149</v>
      </c>
      <c r="B10" s="24" t="s">
        <v>158</v>
      </c>
      <c r="C10" s="24" t="s">
        <v>159</v>
      </c>
      <c r="D10" s="24" t="s">
        <v>160</v>
      </c>
      <c r="E10" s="24" t="s">
        <v>326</v>
      </c>
      <c r="F10" s="24" t="s">
        <v>285</v>
      </c>
      <c r="G10" s="26" t="s">
        <v>66</v>
      </c>
      <c r="H10" s="26" t="s">
        <v>161</v>
      </c>
      <c r="I10" s="27" t="s">
        <v>161</v>
      </c>
      <c r="J10" s="25"/>
      <c r="K10" s="31" t="str">
        <f>"152,5"</f>
        <v>152,5</v>
      </c>
      <c r="L10" s="25" t="str">
        <f>"99,0488"</f>
        <v>99,0488</v>
      </c>
      <c r="M10" s="24" t="s">
        <v>154</v>
      </c>
    </row>
    <row r="11" spans="1:13">
      <c r="A11" s="25" t="s">
        <v>188</v>
      </c>
      <c r="B11" s="24" t="s">
        <v>162</v>
      </c>
      <c r="C11" s="24" t="s">
        <v>163</v>
      </c>
      <c r="D11" s="24" t="s">
        <v>164</v>
      </c>
      <c r="E11" s="24" t="s">
        <v>326</v>
      </c>
      <c r="F11" s="24" t="s">
        <v>284</v>
      </c>
      <c r="G11" s="27" t="s">
        <v>66</v>
      </c>
      <c r="H11" s="27" t="s">
        <v>165</v>
      </c>
      <c r="I11" s="27" t="s">
        <v>161</v>
      </c>
      <c r="J11" s="25"/>
      <c r="K11" s="31" t="str">
        <f>"152,5"</f>
        <v>152,5</v>
      </c>
      <c r="L11" s="25" t="str">
        <f>"97,9660"</f>
        <v>97,9660</v>
      </c>
      <c r="M11" s="24"/>
    </row>
    <row r="12" spans="1:13">
      <c r="A12" s="18" t="s">
        <v>189</v>
      </c>
      <c r="B12" s="17" t="s">
        <v>166</v>
      </c>
      <c r="C12" s="17" t="s">
        <v>167</v>
      </c>
      <c r="D12" s="17" t="s">
        <v>168</v>
      </c>
      <c r="E12" s="17" t="s">
        <v>326</v>
      </c>
      <c r="F12" s="17" t="s">
        <v>285</v>
      </c>
      <c r="G12" s="22" t="s">
        <v>54</v>
      </c>
      <c r="H12" s="22" t="s">
        <v>66</v>
      </c>
      <c r="I12" s="23" t="s">
        <v>165</v>
      </c>
      <c r="J12" s="18"/>
      <c r="K12" s="32" t="str">
        <f>"140,0"</f>
        <v>140,0</v>
      </c>
      <c r="L12" s="18" t="str">
        <f>"93,5200"</f>
        <v>93,5200</v>
      </c>
      <c r="M12" s="17" t="s">
        <v>169</v>
      </c>
    </row>
    <row r="13" spans="1:13">
      <c r="B13" s="5" t="s">
        <v>9</v>
      </c>
    </row>
    <row r="14" spans="1:13" ht="16">
      <c r="A14" s="33" t="s">
        <v>87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16" t="s">
        <v>17</v>
      </c>
      <c r="B15" s="15" t="s">
        <v>170</v>
      </c>
      <c r="C15" s="15" t="s">
        <v>171</v>
      </c>
      <c r="D15" s="15" t="s">
        <v>172</v>
      </c>
      <c r="E15" s="15" t="s">
        <v>326</v>
      </c>
      <c r="F15" s="15" t="s">
        <v>285</v>
      </c>
      <c r="G15" s="20" t="s">
        <v>59</v>
      </c>
      <c r="H15" s="20" t="s">
        <v>83</v>
      </c>
      <c r="I15" s="20" t="s">
        <v>119</v>
      </c>
      <c r="J15" s="16"/>
      <c r="K15" s="30" t="str">
        <f>"162,5"</f>
        <v>162,5</v>
      </c>
      <c r="L15" s="16" t="str">
        <f>"100,4738"</f>
        <v>100,4738</v>
      </c>
      <c r="M15" s="15" t="s">
        <v>173</v>
      </c>
    </row>
    <row r="16" spans="1:13">
      <c r="A16" s="25" t="s">
        <v>149</v>
      </c>
      <c r="B16" s="24" t="s">
        <v>174</v>
      </c>
      <c r="C16" s="24" t="s">
        <v>175</v>
      </c>
      <c r="D16" s="24" t="s">
        <v>176</v>
      </c>
      <c r="E16" s="24" t="s">
        <v>326</v>
      </c>
      <c r="F16" s="24" t="s">
        <v>285</v>
      </c>
      <c r="G16" s="27" t="s">
        <v>59</v>
      </c>
      <c r="H16" s="26" t="s">
        <v>119</v>
      </c>
      <c r="I16" s="26" t="s">
        <v>119</v>
      </c>
      <c r="J16" s="25"/>
      <c r="K16" s="31" t="str">
        <f>"155,0"</f>
        <v>155,0</v>
      </c>
      <c r="L16" s="25" t="str">
        <f>"94,8755"</f>
        <v>94,8755</v>
      </c>
      <c r="M16" s="24" t="s">
        <v>177</v>
      </c>
    </row>
    <row r="17" spans="1:13">
      <c r="A17" s="25" t="s">
        <v>17</v>
      </c>
      <c r="B17" s="24" t="s">
        <v>178</v>
      </c>
      <c r="C17" s="24" t="s">
        <v>302</v>
      </c>
      <c r="D17" s="24" t="s">
        <v>179</v>
      </c>
      <c r="E17" s="24" t="s">
        <v>327</v>
      </c>
      <c r="F17" s="24" t="s">
        <v>285</v>
      </c>
      <c r="G17" s="27" t="s">
        <v>59</v>
      </c>
      <c r="H17" s="27" t="s">
        <v>119</v>
      </c>
      <c r="I17" s="27" t="s">
        <v>120</v>
      </c>
      <c r="J17" s="25"/>
      <c r="K17" s="31" t="str">
        <f>"167,5"</f>
        <v>167,5</v>
      </c>
      <c r="L17" s="25" t="str">
        <f>"107,4052"</f>
        <v>107,4052</v>
      </c>
      <c r="M17" s="24"/>
    </row>
    <row r="18" spans="1:13">
      <c r="A18" s="18" t="s">
        <v>17</v>
      </c>
      <c r="B18" s="17" t="s">
        <v>170</v>
      </c>
      <c r="C18" s="17" t="s">
        <v>303</v>
      </c>
      <c r="D18" s="17" t="s">
        <v>172</v>
      </c>
      <c r="E18" s="17" t="s">
        <v>330</v>
      </c>
      <c r="F18" s="17" t="s">
        <v>285</v>
      </c>
      <c r="G18" s="22" t="s">
        <v>59</v>
      </c>
      <c r="H18" s="22" t="s">
        <v>83</v>
      </c>
      <c r="I18" s="22" t="s">
        <v>119</v>
      </c>
      <c r="J18" s="18"/>
      <c r="K18" s="32" t="str">
        <f>"162,5"</f>
        <v>162,5</v>
      </c>
      <c r="L18" s="18" t="str">
        <f>"123,3818"</f>
        <v>123,3818</v>
      </c>
      <c r="M18" s="17" t="s">
        <v>173</v>
      </c>
    </row>
    <row r="19" spans="1:13">
      <c r="B19" s="5" t="s">
        <v>9</v>
      </c>
    </row>
    <row r="20" spans="1:13" ht="16">
      <c r="A20" s="33" t="s">
        <v>180</v>
      </c>
      <c r="B20" s="33"/>
      <c r="C20" s="34"/>
      <c r="D20" s="34"/>
      <c r="E20" s="34"/>
      <c r="F20" s="34"/>
      <c r="G20" s="34"/>
      <c r="H20" s="34"/>
      <c r="I20" s="34"/>
      <c r="J20" s="34"/>
    </row>
    <row r="21" spans="1:13">
      <c r="A21" s="9" t="s">
        <v>190</v>
      </c>
      <c r="B21" s="8" t="s">
        <v>181</v>
      </c>
      <c r="C21" s="8" t="s">
        <v>182</v>
      </c>
      <c r="D21" s="8" t="s">
        <v>183</v>
      </c>
      <c r="E21" s="8" t="s">
        <v>326</v>
      </c>
      <c r="F21" s="8" t="s">
        <v>285</v>
      </c>
      <c r="G21" s="19" t="s">
        <v>184</v>
      </c>
      <c r="H21" s="19" t="s">
        <v>184</v>
      </c>
      <c r="I21" s="19" t="s">
        <v>184</v>
      </c>
      <c r="J21" s="9"/>
      <c r="K21" s="29">
        <v>0</v>
      </c>
      <c r="L21" s="9" t="str">
        <f>"0,0000"</f>
        <v>0,0000</v>
      </c>
      <c r="M21" s="8" t="s">
        <v>154</v>
      </c>
    </row>
    <row r="22" spans="1:13">
      <c r="B22" s="5" t="s">
        <v>9</v>
      </c>
    </row>
    <row r="23" spans="1:13">
      <c r="B23" s="5" t="s">
        <v>9</v>
      </c>
    </row>
    <row r="24" spans="1:13">
      <c r="B24" s="5" t="s">
        <v>9</v>
      </c>
    </row>
    <row r="25" spans="1:13" ht="18">
      <c r="B25" s="7" t="s">
        <v>7</v>
      </c>
      <c r="C25" s="7"/>
      <c r="F25" s="3"/>
    </row>
    <row r="26" spans="1:13" ht="16">
      <c r="B26" s="10" t="s">
        <v>11</v>
      </c>
      <c r="C26" s="10"/>
      <c r="F26" s="3"/>
    </row>
    <row r="27" spans="1:13" ht="14">
      <c r="B27" s="11"/>
      <c r="C27" s="12" t="s">
        <v>12</v>
      </c>
      <c r="F27" s="3"/>
    </row>
    <row r="28" spans="1:13" ht="14">
      <c r="B28" s="13" t="s">
        <v>13</v>
      </c>
      <c r="C28" s="13" t="s">
        <v>14</v>
      </c>
      <c r="D28" s="13" t="s">
        <v>290</v>
      </c>
      <c r="E28" s="13" t="s">
        <v>15</v>
      </c>
      <c r="F28" s="13" t="s">
        <v>16</v>
      </c>
    </row>
    <row r="29" spans="1:13">
      <c r="B29" s="5" t="s">
        <v>155</v>
      </c>
      <c r="C29" s="5" t="s">
        <v>12</v>
      </c>
      <c r="D29" s="6" t="s">
        <v>34</v>
      </c>
      <c r="E29" s="6" t="s">
        <v>73</v>
      </c>
      <c r="F29" s="6" t="s">
        <v>185</v>
      </c>
    </row>
    <row r="30" spans="1:13">
      <c r="B30" s="5" t="s">
        <v>170</v>
      </c>
      <c r="C30" s="5" t="s">
        <v>12</v>
      </c>
      <c r="D30" s="6" t="s">
        <v>97</v>
      </c>
      <c r="E30" s="6" t="s">
        <v>119</v>
      </c>
      <c r="F30" s="6" t="s">
        <v>186</v>
      </c>
    </row>
    <row r="31" spans="1:13">
      <c r="B31" s="5" t="s">
        <v>158</v>
      </c>
      <c r="C31" s="5" t="s">
        <v>12</v>
      </c>
      <c r="D31" s="6" t="s">
        <v>34</v>
      </c>
      <c r="E31" s="6" t="s">
        <v>161</v>
      </c>
      <c r="F31" s="6" t="s">
        <v>187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4:J14"/>
    <mergeCell ref="A20:J20"/>
    <mergeCell ref="B3:B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2"/>
  <sheetViews>
    <sheetView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6.5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43" t="s">
        <v>312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37</v>
      </c>
      <c r="H3" s="37"/>
      <c r="I3" s="37"/>
      <c r="J3" s="37"/>
      <c r="K3" s="37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24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17</v>
      </c>
      <c r="B6" s="8" t="s">
        <v>25</v>
      </c>
      <c r="C6" s="8" t="s">
        <v>26</v>
      </c>
      <c r="D6" s="8" t="s">
        <v>27</v>
      </c>
      <c r="E6" s="8" t="s">
        <v>326</v>
      </c>
      <c r="F6" s="8" t="s">
        <v>280</v>
      </c>
      <c r="G6" s="14" t="s">
        <v>99</v>
      </c>
      <c r="H6" s="14" t="s">
        <v>100</v>
      </c>
      <c r="I6" s="19" t="s">
        <v>101</v>
      </c>
      <c r="J6" s="9"/>
      <c r="K6" s="9" t="str">
        <f>"60,0"</f>
        <v>60,0</v>
      </c>
      <c r="L6" s="9" t="str">
        <f>"75,3600"</f>
        <v>75,3600</v>
      </c>
      <c r="M6" s="8" t="s">
        <v>30</v>
      </c>
    </row>
    <row r="7" spans="1:13">
      <c r="B7" s="5" t="s">
        <v>9</v>
      </c>
    </row>
    <row r="8" spans="1:13" ht="16">
      <c r="A8" s="33" t="s">
        <v>102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9" t="s">
        <v>17</v>
      </c>
      <c r="B9" s="8" t="s">
        <v>103</v>
      </c>
      <c r="C9" s="8" t="s">
        <v>104</v>
      </c>
      <c r="D9" s="8" t="s">
        <v>105</v>
      </c>
      <c r="E9" s="8" t="s">
        <v>326</v>
      </c>
      <c r="F9" s="8" t="s">
        <v>282</v>
      </c>
      <c r="G9" s="14" t="s">
        <v>100</v>
      </c>
      <c r="H9" s="14" t="s">
        <v>47</v>
      </c>
      <c r="I9" s="19" t="s">
        <v>106</v>
      </c>
      <c r="J9" s="9"/>
      <c r="K9" s="9" t="str">
        <f>"65,0"</f>
        <v>65,0</v>
      </c>
      <c r="L9" s="9" t="str">
        <f>"75,7380"</f>
        <v>75,7380</v>
      </c>
      <c r="M9" s="8" t="s">
        <v>107</v>
      </c>
    </row>
    <row r="10" spans="1:13">
      <c r="B10" s="5" t="s">
        <v>9</v>
      </c>
    </row>
    <row r="11" spans="1:13" ht="16">
      <c r="A11" s="33" t="s">
        <v>102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9" t="s">
        <v>17</v>
      </c>
      <c r="B12" s="8" t="s">
        <v>108</v>
      </c>
      <c r="C12" s="8" t="s">
        <v>304</v>
      </c>
      <c r="D12" s="8" t="s">
        <v>109</v>
      </c>
      <c r="E12" s="8" t="s">
        <v>327</v>
      </c>
      <c r="F12" s="8" t="s">
        <v>286</v>
      </c>
      <c r="G12" s="14" t="s">
        <v>110</v>
      </c>
      <c r="H12" s="14" t="s">
        <v>57</v>
      </c>
      <c r="I12" s="14" t="s">
        <v>111</v>
      </c>
      <c r="J12" s="9"/>
      <c r="K12" s="9" t="str">
        <f>"100,0"</f>
        <v>100,0</v>
      </c>
      <c r="L12" s="9" t="str">
        <f>"89,8675"</f>
        <v>89,8675</v>
      </c>
      <c r="M12" s="8"/>
    </row>
    <row r="13" spans="1:13">
      <c r="B13" s="5" t="s">
        <v>9</v>
      </c>
    </row>
    <row r="14" spans="1:13" ht="16">
      <c r="A14" s="33" t="s">
        <v>21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9" t="s">
        <v>17</v>
      </c>
      <c r="B15" s="8" t="s">
        <v>112</v>
      </c>
      <c r="C15" s="8" t="s">
        <v>113</v>
      </c>
      <c r="D15" s="8" t="s">
        <v>114</v>
      </c>
      <c r="E15" s="8" t="s">
        <v>329</v>
      </c>
      <c r="F15" s="8" t="s">
        <v>281</v>
      </c>
      <c r="G15" s="14" t="s">
        <v>106</v>
      </c>
      <c r="H15" s="14" t="s">
        <v>48</v>
      </c>
      <c r="I15" s="14" t="s">
        <v>110</v>
      </c>
      <c r="J15" s="9"/>
      <c r="K15" s="9" t="str">
        <f>"80,0"</f>
        <v>80,0</v>
      </c>
      <c r="L15" s="9" t="str">
        <f>"64,8000"</f>
        <v>64,8000</v>
      </c>
      <c r="M15" s="8" t="s">
        <v>115</v>
      </c>
    </row>
    <row r="16" spans="1:13">
      <c r="B16" s="5" t="s">
        <v>9</v>
      </c>
    </row>
    <row r="17" spans="1:13" ht="16">
      <c r="A17" s="33" t="s">
        <v>10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>
      <c r="A18" s="16" t="s">
        <v>17</v>
      </c>
      <c r="B18" s="15" t="s">
        <v>116</v>
      </c>
      <c r="C18" s="15" t="s">
        <v>117</v>
      </c>
      <c r="D18" s="15" t="s">
        <v>118</v>
      </c>
      <c r="E18" s="15" t="s">
        <v>326</v>
      </c>
      <c r="F18" s="15" t="s">
        <v>285</v>
      </c>
      <c r="G18" s="20" t="s">
        <v>59</v>
      </c>
      <c r="H18" s="20" t="s">
        <v>119</v>
      </c>
      <c r="I18" s="21" t="s">
        <v>120</v>
      </c>
      <c r="J18" s="16"/>
      <c r="K18" s="16" t="str">
        <f>"162,5"</f>
        <v>162,5</v>
      </c>
      <c r="L18" s="16" t="str">
        <f>"111,1175"</f>
        <v>111,1175</v>
      </c>
      <c r="M18" s="15"/>
    </row>
    <row r="19" spans="1:13">
      <c r="A19" s="18" t="s">
        <v>17</v>
      </c>
      <c r="B19" s="17" t="s">
        <v>121</v>
      </c>
      <c r="C19" s="17" t="s">
        <v>305</v>
      </c>
      <c r="D19" s="17" t="s">
        <v>122</v>
      </c>
      <c r="E19" s="17" t="s">
        <v>331</v>
      </c>
      <c r="F19" s="17" t="s">
        <v>285</v>
      </c>
      <c r="G19" s="22" t="s">
        <v>85</v>
      </c>
      <c r="H19" s="22" t="s">
        <v>53</v>
      </c>
      <c r="I19" s="23" t="s">
        <v>54</v>
      </c>
      <c r="J19" s="18"/>
      <c r="K19" s="18" t="str">
        <f>"120,0"</f>
        <v>120,0</v>
      </c>
      <c r="L19" s="18" t="str">
        <f>"113,7838"</f>
        <v>113,7838</v>
      </c>
      <c r="M19" s="17" t="s">
        <v>123</v>
      </c>
    </row>
    <row r="20" spans="1:13">
      <c r="B20" s="5" t="s">
        <v>9</v>
      </c>
    </row>
    <row r="21" spans="1:13" ht="16">
      <c r="A21" s="33" t="s">
        <v>31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9" t="s">
        <v>17</v>
      </c>
      <c r="B22" s="8" t="s">
        <v>124</v>
      </c>
      <c r="C22" s="8" t="s">
        <v>300</v>
      </c>
      <c r="D22" s="8" t="s">
        <v>125</v>
      </c>
      <c r="E22" s="8" t="s">
        <v>331</v>
      </c>
      <c r="F22" s="8" t="s">
        <v>285</v>
      </c>
      <c r="G22" s="14" t="s">
        <v>64</v>
      </c>
      <c r="H22" s="19" t="s">
        <v>85</v>
      </c>
      <c r="I22" s="19" t="s">
        <v>85</v>
      </c>
      <c r="J22" s="9"/>
      <c r="K22" s="9" t="str">
        <f>"105,0"</f>
        <v>105,0</v>
      </c>
      <c r="L22" s="9" t="str">
        <f>"96,8587"</f>
        <v>96,8587</v>
      </c>
      <c r="M22" s="8" t="s">
        <v>123</v>
      </c>
    </row>
    <row r="23" spans="1:13">
      <c r="B23" s="5" t="s">
        <v>9</v>
      </c>
    </row>
    <row r="24" spans="1:13" ht="16">
      <c r="A24" s="33" t="s">
        <v>87</v>
      </c>
      <c r="B24" s="33"/>
      <c r="C24" s="34"/>
      <c r="D24" s="34"/>
      <c r="E24" s="34"/>
      <c r="F24" s="34"/>
      <c r="G24" s="34"/>
      <c r="H24" s="34"/>
      <c r="I24" s="34"/>
      <c r="J24" s="34"/>
    </row>
    <row r="25" spans="1:13">
      <c r="A25" s="9" t="s">
        <v>17</v>
      </c>
      <c r="B25" s="8" t="s">
        <v>126</v>
      </c>
      <c r="C25" s="8" t="s">
        <v>127</v>
      </c>
      <c r="D25" s="8" t="s">
        <v>128</v>
      </c>
      <c r="E25" s="8" t="s">
        <v>326</v>
      </c>
      <c r="F25" s="8" t="s">
        <v>284</v>
      </c>
      <c r="G25" s="14" t="s">
        <v>74</v>
      </c>
      <c r="H25" s="14" t="s">
        <v>129</v>
      </c>
      <c r="I25" s="19" t="s">
        <v>75</v>
      </c>
      <c r="J25" s="9"/>
      <c r="K25" s="9" t="str">
        <f>"182,5"</f>
        <v>182,5</v>
      </c>
      <c r="L25" s="9" t="str">
        <f>"111,8543"</f>
        <v>111,8543</v>
      </c>
      <c r="M25" s="8"/>
    </row>
    <row r="26" spans="1:13">
      <c r="B26" s="5" t="s">
        <v>9</v>
      </c>
    </row>
    <row r="27" spans="1:13" ht="16">
      <c r="A27" s="33" t="s">
        <v>130</v>
      </c>
      <c r="B27" s="33"/>
      <c r="C27" s="34"/>
      <c r="D27" s="34"/>
      <c r="E27" s="34"/>
      <c r="F27" s="34"/>
      <c r="G27" s="34"/>
      <c r="H27" s="34"/>
      <c r="I27" s="34"/>
      <c r="J27" s="34"/>
    </row>
    <row r="28" spans="1:13">
      <c r="A28" s="9" t="s">
        <v>17</v>
      </c>
      <c r="B28" s="8" t="s">
        <v>131</v>
      </c>
      <c r="C28" s="8" t="s">
        <v>132</v>
      </c>
      <c r="D28" s="8" t="s">
        <v>133</v>
      </c>
      <c r="E28" s="8" t="s">
        <v>326</v>
      </c>
      <c r="F28" s="8" t="s">
        <v>134</v>
      </c>
      <c r="G28" s="14" t="s">
        <v>60</v>
      </c>
      <c r="H28" s="14" t="s">
        <v>74</v>
      </c>
      <c r="I28" s="19" t="s">
        <v>75</v>
      </c>
      <c r="J28" s="9"/>
      <c r="K28" s="9" t="str">
        <f>"180,0"</f>
        <v>180,0</v>
      </c>
      <c r="L28" s="9" t="str">
        <f>"106,0740"</f>
        <v>106,0740</v>
      </c>
      <c r="M28" s="8"/>
    </row>
    <row r="29" spans="1:13">
      <c r="B29" s="5" t="s">
        <v>9</v>
      </c>
    </row>
    <row r="30" spans="1:13" ht="16">
      <c r="A30" s="33" t="s">
        <v>135</v>
      </c>
      <c r="B30" s="33"/>
      <c r="C30" s="34"/>
      <c r="D30" s="34"/>
      <c r="E30" s="34"/>
      <c r="F30" s="34"/>
      <c r="G30" s="34"/>
      <c r="H30" s="34"/>
      <c r="I30" s="34"/>
      <c r="J30" s="34"/>
    </row>
    <row r="31" spans="1:13">
      <c r="A31" s="16" t="s">
        <v>17</v>
      </c>
      <c r="B31" s="15" t="s">
        <v>136</v>
      </c>
      <c r="C31" s="15" t="s">
        <v>137</v>
      </c>
      <c r="D31" s="15" t="s">
        <v>138</v>
      </c>
      <c r="E31" s="15" t="s">
        <v>326</v>
      </c>
      <c r="F31" s="15" t="s">
        <v>281</v>
      </c>
      <c r="G31" s="20" t="s">
        <v>90</v>
      </c>
      <c r="H31" s="20" t="s">
        <v>91</v>
      </c>
      <c r="I31" s="20" t="s">
        <v>139</v>
      </c>
      <c r="J31" s="16"/>
      <c r="K31" s="16" t="str">
        <f>"225,0"</f>
        <v>225,0</v>
      </c>
      <c r="L31" s="16" t="str">
        <f>"126,2700"</f>
        <v>126,2700</v>
      </c>
      <c r="M31" s="15"/>
    </row>
    <row r="32" spans="1:13">
      <c r="A32" s="18" t="s">
        <v>149</v>
      </c>
      <c r="B32" s="17" t="s">
        <v>140</v>
      </c>
      <c r="C32" s="17" t="s">
        <v>141</v>
      </c>
      <c r="D32" s="17" t="s">
        <v>142</v>
      </c>
      <c r="E32" s="17" t="s">
        <v>326</v>
      </c>
      <c r="F32" s="17" t="s">
        <v>285</v>
      </c>
      <c r="G32" s="22" t="s">
        <v>143</v>
      </c>
      <c r="H32" s="22" t="s">
        <v>144</v>
      </c>
      <c r="I32" s="23" t="s">
        <v>91</v>
      </c>
      <c r="J32" s="18"/>
      <c r="K32" s="18" t="str">
        <f>"200,0"</f>
        <v>200,0</v>
      </c>
      <c r="L32" s="18" t="str">
        <f>"112,3600"</f>
        <v>112,3600</v>
      </c>
      <c r="M32" s="17"/>
    </row>
    <row r="33" spans="2:6">
      <c r="B33" s="5" t="s">
        <v>9</v>
      </c>
    </row>
    <row r="34" spans="2:6">
      <c r="B34" s="5" t="s">
        <v>9</v>
      </c>
    </row>
    <row r="35" spans="2:6">
      <c r="B35" s="5" t="s">
        <v>9</v>
      </c>
    </row>
    <row r="36" spans="2:6" ht="18">
      <c r="B36" s="7" t="s">
        <v>7</v>
      </c>
      <c r="C36" s="7"/>
      <c r="F36" s="3"/>
    </row>
    <row r="37" spans="2:6" ht="16">
      <c r="B37" s="10" t="s">
        <v>11</v>
      </c>
      <c r="C37" s="10"/>
      <c r="F37" s="3"/>
    </row>
    <row r="38" spans="2:6" ht="14">
      <c r="B38" s="11"/>
      <c r="C38" s="12" t="s">
        <v>12</v>
      </c>
      <c r="F38" s="3"/>
    </row>
    <row r="39" spans="2:6" ht="14">
      <c r="B39" s="13" t="s">
        <v>13</v>
      </c>
      <c r="C39" s="13" t="s">
        <v>14</v>
      </c>
      <c r="D39" s="13" t="s">
        <v>290</v>
      </c>
      <c r="E39" s="13" t="s">
        <v>15</v>
      </c>
      <c r="F39" s="13" t="s">
        <v>16</v>
      </c>
    </row>
    <row r="40" spans="2:6">
      <c r="B40" s="5" t="s">
        <v>136</v>
      </c>
      <c r="C40" s="5" t="s">
        <v>12</v>
      </c>
      <c r="D40" s="6" t="s">
        <v>145</v>
      </c>
      <c r="E40" s="6" t="s">
        <v>139</v>
      </c>
      <c r="F40" s="6" t="s">
        <v>146</v>
      </c>
    </row>
    <row r="41" spans="2:6">
      <c r="B41" s="5" t="s">
        <v>140</v>
      </c>
      <c r="C41" s="5" t="s">
        <v>12</v>
      </c>
      <c r="D41" s="6" t="s">
        <v>145</v>
      </c>
      <c r="E41" s="6" t="s">
        <v>144</v>
      </c>
      <c r="F41" s="6" t="s">
        <v>147</v>
      </c>
    </row>
    <row r="42" spans="2:6">
      <c r="B42" s="5" t="s">
        <v>126</v>
      </c>
      <c r="C42" s="5" t="s">
        <v>12</v>
      </c>
      <c r="D42" s="6" t="s">
        <v>97</v>
      </c>
      <c r="E42" s="6" t="s">
        <v>129</v>
      </c>
      <c r="F42" s="6" t="s">
        <v>148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A30:J30"/>
    <mergeCell ref="B3:B4"/>
    <mergeCell ref="A8:J8"/>
    <mergeCell ref="A11:J11"/>
    <mergeCell ref="A14:J14"/>
    <mergeCell ref="A17:J17"/>
    <mergeCell ref="A21:J21"/>
    <mergeCell ref="A24:J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43" t="s">
        <v>313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37</v>
      </c>
      <c r="H3" s="37"/>
      <c r="I3" s="37"/>
      <c r="J3" s="37"/>
      <c r="K3" s="37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87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17</v>
      </c>
      <c r="B6" s="8" t="s">
        <v>191</v>
      </c>
      <c r="C6" s="8" t="s">
        <v>301</v>
      </c>
      <c r="D6" s="8" t="s">
        <v>192</v>
      </c>
      <c r="E6" s="8" t="s">
        <v>330</v>
      </c>
      <c r="F6" s="8" t="s">
        <v>288</v>
      </c>
      <c r="G6" s="14" t="s">
        <v>78</v>
      </c>
      <c r="H6" s="14" t="s">
        <v>193</v>
      </c>
      <c r="I6" s="14" t="s">
        <v>194</v>
      </c>
      <c r="J6" s="9"/>
      <c r="K6" s="9" t="str">
        <f>"237,5"</f>
        <v>237,5</v>
      </c>
      <c r="L6" s="9" t="str">
        <f>"175,4342"</f>
        <v>175,4342</v>
      </c>
      <c r="M6" s="8"/>
    </row>
    <row r="7" spans="1:13">
      <c r="B7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.5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17.1640625" style="5" customWidth="1"/>
    <col min="14" max="16384" width="9.1640625" style="3"/>
  </cols>
  <sheetData>
    <row r="1" spans="1:13" s="2" customFormat="1" ht="29" customHeight="1">
      <c r="A1" s="43" t="s">
        <v>314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37</v>
      </c>
      <c r="H3" s="37"/>
      <c r="I3" s="37"/>
      <c r="J3" s="37"/>
      <c r="K3" s="37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17</v>
      </c>
      <c r="B6" s="8" t="s">
        <v>242</v>
      </c>
      <c r="C6" s="8" t="s">
        <v>243</v>
      </c>
      <c r="D6" s="8" t="s">
        <v>244</v>
      </c>
      <c r="E6" s="8" t="s">
        <v>326</v>
      </c>
      <c r="F6" s="8" t="s">
        <v>287</v>
      </c>
      <c r="G6" s="19" t="s">
        <v>227</v>
      </c>
      <c r="H6" s="14" t="s">
        <v>227</v>
      </c>
      <c r="I6" s="14" t="s">
        <v>245</v>
      </c>
      <c r="J6" s="9"/>
      <c r="K6" s="9" t="str">
        <f>"310,0"</f>
        <v>310,0</v>
      </c>
      <c r="L6" s="9" t="str">
        <f>"201,4225"</f>
        <v>201,4225</v>
      </c>
      <c r="M6" s="8"/>
    </row>
    <row r="7" spans="1:13">
      <c r="B7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4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2.6640625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43" t="s">
        <v>291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37</v>
      </c>
      <c r="H3" s="37"/>
      <c r="I3" s="37"/>
      <c r="J3" s="37"/>
      <c r="K3" s="37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135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17</v>
      </c>
      <c r="B6" s="8" t="s">
        <v>136</v>
      </c>
      <c r="C6" s="8" t="s">
        <v>137</v>
      </c>
      <c r="D6" s="8" t="s">
        <v>138</v>
      </c>
      <c r="E6" s="8" t="s">
        <v>326</v>
      </c>
      <c r="F6" s="8" t="s">
        <v>281</v>
      </c>
      <c r="G6" s="14" t="s">
        <v>90</v>
      </c>
      <c r="H6" s="14" t="s">
        <v>91</v>
      </c>
      <c r="I6" s="14" t="s">
        <v>139</v>
      </c>
      <c r="J6" s="9"/>
      <c r="K6" s="9" t="str">
        <f>"225,0"</f>
        <v>225,0</v>
      </c>
      <c r="L6" s="9" t="str">
        <f>"120,2659"</f>
        <v>120,2659</v>
      </c>
      <c r="M6" s="8"/>
    </row>
    <row r="7" spans="1:13">
      <c r="B7" s="5" t="s">
        <v>9</v>
      </c>
    </row>
    <row r="8" spans="1:13">
      <c r="B8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6.6640625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43" t="s">
        <v>315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323</v>
      </c>
      <c r="B3" s="35" t="s">
        <v>0</v>
      </c>
      <c r="C3" s="53" t="s">
        <v>324</v>
      </c>
      <c r="D3" s="53" t="s">
        <v>6</v>
      </c>
      <c r="E3" s="37" t="s">
        <v>325</v>
      </c>
      <c r="F3" s="37" t="s">
        <v>5</v>
      </c>
      <c r="G3" s="37" t="s">
        <v>38</v>
      </c>
      <c r="H3" s="37"/>
      <c r="I3" s="37"/>
      <c r="J3" s="37"/>
      <c r="K3" s="37" t="s">
        <v>8</v>
      </c>
      <c r="L3" s="37" t="s">
        <v>3</v>
      </c>
      <c r="M3" s="39" t="s">
        <v>2</v>
      </c>
    </row>
    <row r="4" spans="1:13" s="1" customFormat="1" ht="21" customHeight="1" thickBot="1">
      <c r="A4" s="52"/>
      <c r="B4" s="36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39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9" t="s">
        <v>17</v>
      </c>
      <c r="B6" s="8" t="s">
        <v>207</v>
      </c>
      <c r="C6" s="8" t="s">
        <v>208</v>
      </c>
      <c r="D6" s="8" t="s">
        <v>209</v>
      </c>
      <c r="E6" s="8" t="s">
        <v>326</v>
      </c>
      <c r="F6" s="8" t="s">
        <v>285</v>
      </c>
      <c r="G6" s="14" t="s">
        <v>58</v>
      </c>
      <c r="H6" s="14" t="s">
        <v>111</v>
      </c>
      <c r="I6" s="14" t="s">
        <v>64</v>
      </c>
      <c r="J6" s="9"/>
      <c r="K6" s="9" t="str">
        <f>"105,0"</f>
        <v>105,0</v>
      </c>
      <c r="L6" s="9" t="str">
        <f>"140,9940"</f>
        <v>140,9940</v>
      </c>
      <c r="M6" s="8" t="s">
        <v>210</v>
      </c>
    </row>
    <row r="7" spans="1:13">
      <c r="B7" s="5" t="s">
        <v>9</v>
      </c>
    </row>
    <row r="8" spans="1:13" ht="16">
      <c r="A8" s="33" t="s">
        <v>69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9" t="s">
        <v>17</v>
      </c>
      <c r="B9" s="8" t="s">
        <v>211</v>
      </c>
      <c r="C9" s="8" t="s">
        <v>212</v>
      </c>
      <c r="D9" s="8" t="s">
        <v>213</v>
      </c>
      <c r="E9" s="8" t="s">
        <v>329</v>
      </c>
      <c r="F9" s="8" t="s">
        <v>282</v>
      </c>
      <c r="G9" s="14" t="s">
        <v>111</v>
      </c>
      <c r="H9" s="14" t="s">
        <v>64</v>
      </c>
      <c r="I9" s="14" t="s">
        <v>85</v>
      </c>
      <c r="J9" s="9"/>
      <c r="K9" s="9" t="str">
        <f>"110,0"</f>
        <v>110,0</v>
      </c>
      <c r="L9" s="9" t="str">
        <f>"108,9000"</f>
        <v>108,9000</v>
      </c>
      <c r="M9" s="8" t="s">
        <v>107</v>
      </c>
    </row>
    <row r="10" spans="1:13">
      <c r="B10" s="5" t="s">
        <v>9</v>
      </c>
    </row>
    <row r="11" spans="1:13" ht="16">
      <c r="A11" s="33" t="s">
        <v>21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9" t="s">
        <v>17</v>
      </c>
      <c r="B12" s="8" t="s">
        <v>214</v>
      </c>
      <c r="C12" s="8" t="s">
        <v>215</v>
      </c>
      <c r="D12" s="8" t="s">
        <v>216</v>
      </c>
      <c r="E12" s="8" t="s">
        <v>326</v>
      </c>
      <c r="F12" s="8" t="s">
        <v>285</v>
      </c>
      <c r="G12" s="14" t="s">
        <v>86</v>
      </c>
      <c r="H12" s="14" t="s">
        <v>143</v>
      </c>
      <c r="I12" s="14" t="s">
        <v>217</v>
      </c>
      <c r="J12" s="9"/>
      <c r="K12" s="9" t="str">
        <f>"207,5"</f>
        <v>207,5</v>
      </c>
      <c r="L12" s="9" t="str">
        <f>"161,1445"</f>
        <v>161,1445</v>
      </c>
      <c r="M12" s="8" t="s">
        <v>210</v>
      </c>
    </row>
    <row r="13" spans="1:13">
      <c r="B13" s="5" t="s">
        <v>9</v>
      </c>
    </row>
    <row r="14" spans="1:13" ht="16">
      <c r="A14" s="33" t="s">
        <v>69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9" t="s">
        <v>17</v>
      </c>
      <c r="B15" s="8" t="s">
        <v>70</v>
      </c>
      <c r="C15" s="8" t="s">
        <v>71</v>
      </c>
      <c r="D15" s="8" t="s">
        <v>72</v>
      </c>
      <c r="E15" s="8" t="s">
        <v>326</v>
      </c>
      <c r="F15" s="8" t="s">
        <v>289</v>
      </c>
      <c r="G15" s="14" t="s">
        <v>78</v>
      </c>
      <c r="H15" s="14" t="s">
        <v>79</v>
      </c>
      <c r="I15" s="14" t="s">
        <v>80</v>
      </c>
      <c r="J15" s="9"/>
      <c r="K15" s="9" t="str">
        <f>"240,0"</f>
        <v>240,0</v>
      </c>
      <c r="L15" s="9" t="str">
        <f>"173,6400"</f>
        <v>173,6400</v>
      </c>
      <c r="M15" s="8"/>
    </row>
    <row r="16" spans="1:13">
      <c r="B16" s="5" t="s">
        <v>9</v>
      </c>
    </row>
    <row r="17" spans="1:13" ht="16">
      <c r="A17" s="33" t="s">
        <v>87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>
      <c r="A18" s="9" t="s">
        <v>17</v>
      </c>
      <c r="B18" s="8" t="s">
        <v>218</v>
      </c>
      <c r="C18" s="8" t="s">
        <v>219</v>
      </c>
      <c r="D18" s="8" t="s">
        <v>220</v>
      </c>
      <c r="E18" s="8" t="s">
        <v>326</v>
      </c>
      <c r="F18" s="8" t="s">
        <v>284</v>
      </c>
      <c r="G18" s="14" t="s">
        <v>80</v>
      </c>
      <c r="H18" s="14" t="s">
        <v>221</v>
      </c>
      <c r="I18" s="14" t="s">
        <v>222</v>
      </c>
      <c r="J18" s="9"/>
      <c r="K18" s="9" t="str">
        <f>"262,5"</f>
        <v>262,5</v>
      </c>
      <c r="L18" s="9" t="str">
        <f>"161,7263"</f>
        <v>161,7263</v>
      </c>
      <c r="M18" s="8"/>
    </row>
    <row r="19" spans="1:13">
      <c r="B19" s="5" t="s">
        <v>9</v>
      </c>
    </row>
    <row r="20" spans="1:13" ht="16">
      <c r="A20" s="33" t="s">
        <v>130</v>
      </c>
      <c r="B20" s="33"/>
      <c r="C20" s="34"/>
      <c r="D20" s="34"/>
      <c r="E20" s="34"/>
      <c r="F20" s="34"/>
      <c r="G20" s="34"/>
      <c r="H20" s="34"/>
      <c r="I20" s="34"/>
      <c r="J20" s="34"/>
    </row>
    <row r="21" spans="1:13">
      <c r="A21" s="9" t="s">
        <v>17</v>
      </c>
      <c r="B21" s="8" t="s">
        <v>223</v>
      </c>
      <c r="C21" s="8" t="s">
        <v>224</v>
      </c>
      <c r="D21" s="8" t="s">
        <v>225</v>
      </c>
      <c r="E21" s="8" t="s">
        <v>326</v>
      </c>
      <c r="F21" s="8" t="s">
        <v>285</v>
      </c>
      <c r="G21" s="14" t="s">
        <v>226</v>
      </c>
      <c r="H21" s="14" t="s">
        <v>227</v>
      </c>
      <c r="I21" s="14" t="s">
        <v>228</v>
      </c>
      <c r="J21" s="9"/>
      <c r="K21" s="9" t="str">
        <f>"290,0"</f>
        <v>290,0</v>
      </c>
      <c r="L21" s="9" t="str">
        <f>"170,6650"</f>
        <v>170,6650</v>
      </c>
      <c r="M21" s="8" t="s">
        <v>229</v>
      </c>
    </row>
    <row r="22" spans="1:13">
      <c r="B22" s="5" t="s">
        <v>9</v>
      </c>
    </row>
    <row r="23" spans="1:13">
      <c r="B23" s="5" t="s">
        <v>9</v>
      </c>
    </row>
    <row r="24" spans="1:13">
      <c r="B24" s="5" t="s">
        <v>9</v>
      </c>
      <c r="C24" s="3"/>
      <c r="D24" s="3"/>
      <c r="E24" s="3"/>
      <c r="F24" s="3"/>
    </row>
    <row r="25" spans="1:13" ht="16">
      <c r="B25" s="10" t="s">
        <v>11</v>
      </c>
      <c r="C25" s="10"/>
      <c r="F25" s="3"/>
    </row>
    <row r="26" spans="1:13" ht="14">
      <c r="B26" s="11"/>
      <c r="C26" s="12" t="s">
        <v>12</v>
      </c>
      <c r="F26" s="3"/>
    </row>
    <row r="27" spans="1:13" ht="14">
      <c r="B27" s="13" t="s">
        <v>13</v>
      </c>
      <c r="C27" s="13" t="s">
        <v>14</v>
      </c>
      <c r="D27" s="13" t="s">
        <v>290</v>
      </c>
      <c r="E27" s="13" t="s">
        <v>15</v>
      </c>
      <c r="F27" s="13" t="s">
        <v>16</v>
      </c>
    </row>
    <row r="28" spans="1:13">
      <c r="B28" s="5" t="s">
        <v>70</v>
      </c>
      <c r="C28" s="5" t="s">
        <v>12</v>
      </c>
      <c r="D28" s="6" t="s">
        <v>98</v>
      </c>
      <c r="E28" s="6" t="s">
        <v>80</v>
      </c>
      <c r="F28" s="6" t="s">
        <v>230</v>
      </c>
    </row>
    <row r="29" spans="1:13">
      <c r="B29" s="5" t="s">
        <v>223</v>
      </c>
      <c r="C29" s="5" t="s">
        <v>12</v>
      </c>
      <c r="D29" s="6" t="s">
        <v>231</v>
      </c>
      <c r="E29" s="6" t="s">
        <v>228</v>
      </c>
      <c r="F29" s="6" t="s">
        <v>232</v>
      </c>
    </row>
    <row r="30" spans="1:13">
      <c r="B30" s="5" t="s">
        <v>218</v>
      </c>
      <c r="C30" s="5" t="s">
        <v>12</v>
      </c>
      <c r="D30" s="6" t="s">
        <v>97</v>
      </c>
      <c r="E30" s="6" t="s">
        <v>222</v>
      </c>
      <c r="F30" s="6" t="s">
        <v>233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0:J20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IPL ПЛ без экипировки ДК</vt:lpstr>
      <vt:lpstr>IPL ПЛ без экипировки</vt:lpstr>
      <vt:lpstr>IPL Двоеборье без экип</vt:lpstr>
      <vt:lpstr>IPL Жим без экипировки ДК</vt:lpstr>
      <vt:lpstr>IPL Жим без экипировки</vt:lpstr>
      <vt:lpstr>IPL Жим однослой</vt:lpstr>
      <vt:lpstr>СПР Жим софт многопетельная</vt:lpstr>
      <vt:lpstr>СПР Жим СФО</vt:lpstr>
      <vt:lpstr>IPL Тяга без экипировки ДК</vt:lpstr>
      <vt:lpstr>IPL Тяга без экипировки</vt:lpstr>
      <vt:lpstr>СПР Подъем на бицепс ДК</vt:lpstr>
      <vt:lpstr>СПР Пауэрспорт</vt:lpstr>
      <vt:lpstr>СПР Подъем на бицепс</vt:lpstr>
      <vt:lpstr>Подъем на бицепс у стены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2022-04-02T17:46:20Z</dcterms:modified>
</cp:coreProperties>
</file>