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04760DB4-E41E-CE40-80B3-6342F6BAEFE8}" xr6:coauthVersionLast="45" xr6:coauthVersionMax="45" xr10:uidLastSave="{00000000-0000-0000-0000-000000000000}"/>
  <bookViews>
    <workbookView xWindow="480" yWindow="460" windowWidth="27980" windowHeight="14860" xr2:uid="{00000000-000D-0000-FFFF-FFFF00000000}"/>
  </bookViews>
  <sheets>
    <sheet name="СПР Жим софт однопетельная ДК" sheetId="38" r:id="rId1"/>
    <sheet name="СПР Жим софт однопетельная" sheetId="37" r:id="rId2"/>
    <sheet name="СПР Жим софт многопетельная" sheetId="39" r:id="rId3"/>
    <sheet name="СПР Пауэрспорт ДК" sheetId="46" r:id="rId4"/>
    <sheet name="СПР Пауэрспорт" sheetId="45" r:id="rId5"/>
    <sheet name="СПР Жим стоя ДК" sheetId="42" r:id="rId6"/>
    <sheet name="СПР Подъем на бицепс ДК" sheetId="44" r:id="rId7"/>
    <sheet name="СПР Подъем на бицепс" sheetId="43" r:id="rId8"/>
  </sheets>
  <calcPr calcId="152511" calcCompleted="0"/>
</workbook>
</file>

<file path=xl/calcChain.xml><?xml version="1.0" encoding="utf-8"?>
<calcChain xmlns="http://schemas.openxmlformats.org/spreadsheetml/2006/main">
  <c r="P18" i="46" l="1"/>
  <c r="O18" i="46"/>
  <c r="P15" i="46"/>
  <c r="P14" i="46"/>
  <c r="O14" i="46"/>
  <c r="P11" i="46"/>
  <c r="O11" i="46"/>
  <c r="P10" i="46"/>
  <c r="O10" i="46"/>
  <c r="P9" i="46"/>
  <c r="O9" i="46"/>
  <c r="P6" i="46"/>
  <c r="O6" i="46"/>
  <c r="P12" i="45"/>
  <c r="O12" i="45"/>
  <c r="P9" i="45"/>
  <c r="O9" i="45"/>
  <c r="P6" i="45"/>
  <c r="O6" i="45"/>
  <c r="L57" i="44"/>
  <c r="K57" i="44"/>
  <c r="L54" i="44"/>
  <c r="K54" i="44"/>
  <c r="L53" i="44"/>
  <c r="K53" i="44"/>
  <c r="L50" i="44"/>
  <c r="K50" i="44"/>
  <c r="L49" i="44"/>
  <c r="K49" i="44"/>
  <c r="L48" i="44"/>
  <c r="K48" i="44"/>
  <c r="L47" i="44"/>
  <c r="K47" i="44"/>
  <c r="L44" i="44"/>
  <c r="K44" i="44"/>
  <c r="L43" i="44"/>
  <c r="K43" i="44"/>
  <c r="L42" i="44"/>
  <c r="K42" i="44"/>
  <c r="L41" i="44"/>
  <c r="K41" i="44"/>
  <c r="L40" i="44"/>
  <c r="K40" i="44"/>
  <c r="L37" i="44"/>
  <c r="K37" i="44"/>
  <c r="L36" i="44"/>
  <c r="K36" i="44"/>
  <c r="L35" i="44"/>
  <c r="K35" i="44"/>
  <c r="L34" i="44"/>
  <c r="K34" i="44"/>
  <c r="L33" i="44"/>
  <c r="K33" i="44"/>
  <c r="L32" i="44"/>
  <c r="K32" i="44"/>
  <c r="L31" i="44"/>
  <c r="K31" i="44"/>
  <c r="L28" i="44"/>
  <c r="K28" i="44"/>
  <c r="L27" i="44"/>
  <c r="K27" i="44"/>
  <c r="L26" i="44"/>
  <c r="K26" i="44"/>
  <c r="L25" i="44"/>
  <c r="K25" i="44"/>
  <c r="L22" i="44"/>
  <c r="K22" i="44"/>
  <c r="L21" i="44"/>
  <c r="K21" i="44"/>
  <c r="L18" i="44"/>
  <c r="K18" i="44"/>
  <c r="L15" i="44"/>
  <c r="K15" i="44"/>
  <c r="L14" i="44"/>
  <c r="K14" i="44"/>
  <c r="L11" i="44"/>
  <c r="K11" i="44"/>
  <c r="L10" i="44"/>
  <c r="K10" i="44"/>
  <c r="L7" i="44"/>
  <c r="K7" i="44"/>
  <c r="L6" i="44"/>
  <c r="K6" i="44"/>
  <c r="L13" i="43"/>
  <c r="K13" i="43"/>
  <c r="L10" i="43"/>
  <c r="K10" i="43"/>
  <c r="L7" i="43"/>
  <c r="K7" i="43"/>
  <c r="L6" i="43"/>
  <c r="K6" i="43"/>
  <c r="L6" i="42"/>
  <c r="K6" i="42"/>
  <c r="L6" i="39"/>
  <c r="K6" i="39"/>
  <c r="L16" i="38"/>
  <c r="K16" i="38"/>
  <c r="L13" i="38"/>
  <c r="K13" i="38"/>
  <c r="L12" i="38"/>
  <c r="K12" i="38"/>
  <c r="L9" i="38"/>
  <c r="K9" i="38"/>
  <c r="L8" i="38"/>
  <c r="L7" i="38"/>
  <c r="K7" i="38"/>
  <c r="L6" i="38"/>
  <c r="K6" i="38"/>
  <c r="L9" i="37"/>
  <c r="K9" i="37"/>
  <c r="L6" i="37"/>
  <c r="K6" i="37"/>
</calcChain>
</file>

<file path=xl/sharedStrings.xml><?xml version="1.0" encoding="utf-8"?>
<sst xmlns="http://schemas.openxmlformats.org/spreadsheetml/2006/main" count="751" uniqueCount="262">
  <si>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</si>
  <si>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</si>
  <si>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</si>
  <si>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</si>
  <si>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</si>
  <si>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</si>
  <si>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</si>
  <si>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 xml:space="preserve">Абсолютный зачёт </t>
  </si>
  <si>
    <t/>
  </si>
  <si>
    <t>Жим лёжа</t>
  </si>
  <si>
    <t>ВЕСОВАЯ КАТЕГОРИЯ   82.5</t>
  </si>
  <si>
    <t>190,0</t>
  </si>
  <si>
    <t>205,0</t>
  </si>
  <si>
    <t>220,0</t>
  </si>
  <si>
    <t>ВЕСОВАЯ КАТЕГОРИЯ   90</t>
  </si>
  <si>
    <t xml:space="preserve">RUS/Братск </t>
  </si>
  <si>
    <t>210,0</t>
  </si>
  <si>
    <t>175,0</t>
  </si>
  <si>
    <t>182,5</t>
  </si>
  <si>
    <t>255,0</t>
  </si>
  <si>
    <t xml:space="preserve">RUS/Иркутск </t>
  </si>
  <si>
    <t>ВЕСОВАЯ КАТЕГОРИЯ   100</t>
  </si>
  <si>
    <t>240,0</t>
  </si>
  <si>
    <t>160,0</t>
  </si>
  <si>
    <t>162,5</t>
  </si>
  <si>
    <t>ВЕСОВАЯ КАТЕГОРИЯ   110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</si>
  <si>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</si>
  <si>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</si>
  <si>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</si>
  <si>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</si>
  <si>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110</t>
  </si>
  <si>
    <t>1</t>
  </si>
  <si>
    <t>-</t>
  </si>
  <si>
    <t>2</t>
  </si>
  <si>
    <t>ВЕСОВАЯ КАТЕГОРИЯ   52</t>
  </si>
  <si>
    <t>51,80</t>
  </si>
  <si>
    <t>75,0</t>
  </si>
  <si>
    <t>77,5</t>
  </si>
  <si>
    <t>47,5</t>
  </si>
  <si>
    <t>50,0</t>
  </si>
  <si>
    <t>85,0</t>
  </si>
  <si>
    <t>90,0</t>
  </si>
  <si>
    <t>52,5</t>
  </si>
  <si>
    <t>55,0</t>
  </si>
  <si>
    <t>ВЕСОВАЯ КАТЕГОРИЯ   56</t>
  </si>
  <si>
    <t>57,5</t>
  </si>
  <si>
    <t>130,0</t>
  </si>
  <si>
    <t xml:space="preserve">RUS/Улан-Удэ </t>
  </si>
  <si>
    <t>82,5</t>
  </si>
  <si>
    <t>40,0</t>
  </si>
  <si>
    <t>45,0</t>
  </si>
  <si>
    <t>54,50</t>
  </si>
  <si>
    <t>60,0</t>
  </si>
  <si>
    <t>65,0</t>
  </si>
  <si>
    <t>70,0</t>
  </si>
  <si>
    <t>32,5</t>
  </si>
  <si>
    <t>37,5</t>
  </si>
  <si>
    <t>42,5</t>
  </si>
  <si>
    <t>72,5</t>
  </si>
  <si>
    <t>80,0</t>
  </si>
  <si>
    <t>ВЕСОВАЯ КАТЕГОРИЯ   60</t>
  </si>
  <si>
    <t>87,5</t>
  </si>
  <si>
    <t>59,40</t>
  </si>
  <si>
    <t>140,0</t>
  </si>
  <si>
    <t>ВЕСОВАЯ КАТЕГОРИЯ   67.5</t>
  </si>
  <si>
    <t>ВЕСОВАЯ КАТЕГОРИЯ   75</t>
  </si>
  <si>
    <t>202,5</t>
  </si>
  <si>
    <t>215,0</t>
  </si>
  <si>
    <t>80,80</t>
  </si>
  <si>
    <t xml:space="preserve">RUS/Черемхово </t>
  </si>
  <si>
    <t>212,5</t>
  </si>
  <si>
    <t>152,5</t>
  </si>
  <si>
    <t>Сосновский Никита</t>
  </si>
  <si>
    <t>Открытая (15.12.1987)/34</t>
  </si>
  <si>
    <t>98,40</t>
  </si>
  <si>
    <t>250,0</t>
  </si>
  <si>
    <t>75</t>
  </si>
  <si>
    <t>82.5</t>
  </si>
  <si>
    <t>3</t>
  </si>
  <si>
    <t>81,00</t>
  </si>
  <si>
    <t>73,00</t>
  </si>
  <si>
    <t>ВЕСОВАЯ КАТЕГОРИЯ   125</t>
  </si>
  <si>
    <t>Матвеев Андрей</t>
  </si>
  <si>
    <t>Открытая (15.06.1982)/39</t>
  </si>
  <si>
    <t>115,30</t>
  </si>
  <si>
    <t xml:space="preserve">RUS/Шелехов </t>
  </si>
  <si>
    <t xml:space="preserve">Результат </t>
  </si>
  <si>
    <t>Результат</t>
  </si>
  <si>
    <t>Ляхова Алла</t>
  </si>
  <si>
    <t>Открытая (21.08.1986)/35</t>
  </si>
  <si>
    <t xml:space="preserve">Дуганова К. </t>
  </si>
  <si>
    <t>62,5</t>
  </si>
  <si>
    <t>67,5</t>
  </si>
  <si>
    <t>71,50</t>
  </si>
  <si>
    <t>81,20</t>
  </si>
  <si>
    <t>Соловьев Иван</t>
  </si>
  <si>
    <t>Открытая (07.04.1984)/38</t>
  </si>
  <si>
    <t>79,90</t>
  </si>
  <si>
    <t>Ведерников Максим</t>
  </si>
  <si>
    <t>Открытая (27.05.1990)/31</t>
  </si>
  <si>
    <t>87,90</t>
  </si>
  <si>
    <t>108,00</t>
  </si>
  <si>
    <t>ВЕСОВАЯ КАТЕГОРИЯ   48</t>
  </si>
  <si>
    <t>Карбушева Диана</t>
  </si>
  <si>
    <t>47,10</t>
  </si>
  <si>
    <t>Томская Вероника</t>
  </si>
  <si>
    <t>Открытая (06.04.1996)/26</t>
  </si>
  <si>
    <t>48,00</t>
  </si>
  <si>
    <t>Антонюк Алина</t>
  </si>
  <si>
    <t>51,70</t>
  </si>
  <si>
    <t>Костромина Татьяна</t>
  </si>
  <si>
    <t>Открытая (28.02.1989)/33</t>
  </si>
  <si>
    <t>55,30</t>
  </si>
  <si>
    <t xml:space="preserve">Томская В. </t>
  </si>
  <si>
    <t>Лукьянов Евгений</t>
  </si>
  <si>
    <t>Открытая (06.07.1997)/24</t>
  </si>
  <si>
    <t>81,30</t>
  </si>
  <si>
    <t>Скрипка Максим</t>
  </si>
  <si>
    <t>Открытая (20.05.1988)/33</t>
  </si>
  <si>
    <t xml:space="preserve">Gloss </t>
  </si>
  <si>
    <t>Серебренников Вадим</t>
  </si>
  <si>
    <t>Открытая (01.06.1964)/57</t>
  </si>
  <si>
    <t>Анцупов Максим</t>
  </si>
  <si>
    <t>Открытая (01.12.1980)/41</t>
  </si>
  <si>
    <t>88,30</t>
  </si>
  <si>
    <t>Краморенко Максим</t>
  </si>
  <si>
    <t>Открытая (24.07.1985)/36</t>
  </si>
  <si>
    <t>108,70</t>
  </si>
  <si>
    <t>Жим стоя</t>
  </si>
  <si>
    <t>Харахинов Денис</t>
  </si>
  <si>
    <t>Открытая (15.02.1992)/30</t>
  </si>
  <si>
    <t xml:space="preserve">RUS/Еланцы </t>
  </si>
  <si>
    <t>Подъем на бицепс</t>
  </si>
  <si>
    <t>Абрамов Константин</t>
  </si>
  <si>
    <t xml:space="preserve">RUS/п. Михайловка </t>
  </si>
  <si>
    <t>Сумец Сергей</t>
  </si>
  <si>
    <t>69,90</t>
  </si>
  <si>
    <t>Бальчугов Максим</t>
  </si>
  <si>
    <t>Открытая (22.08.1997)/24</t>
  </si>
  <si>
    <t>82,30</t>
  </si>
  <si>
    <t>Терехин Денис</t>
  </si>
  <si>
    <t>Открытая (13.05.1998)/23</t>
  </si>
  <si>
    <t>85,80</t>
  </si>
  <si>
    <t>20,0</t>
  </si>
  <si>
    <t>22,5</t>
  </si>
  <si>
    <t>25,0</t>
  </si>
  <si>
    <t>27,5</t>
  </si>
  <si>
    <t>35,0</t>
  </si>
  <si>
    <t>Шашмина Алёна</t>
  </si>
  <si>
    <t>Открытая (06.03.1993)/29</t>
  </si>
  <si>
    <t>30,0</t>
  </si>
  <si>
    <t>Козурман Ирина</t>
  </si>
  <si>
    <t>Открытая (01.02.1987)/35</t>
  </si>
  <si>
    <t>59,60</t>
  </si>
  <si>
    <t>Ханов Мурад</t>
  </si>
  <si>
    <t>59,10</t>
  </si>
  <si>
    <t>Туктаманов Артем</t>
  </si>
  <si>
    <t>Стрелков Сергей</t>
  </si>
  <si>
    <t>66,80</t>
  </si>
  <si>
    <t>Костенков Данила</t>
  </si>
  <si>
    <t>61,60</t>
  </si>
  <si>
    <t>Буйневич Илья</t>
  </si>
  <si>
    <t>Открытая (14.06.1992)/29</t>
  </si>
  <si>
    <t>Лыков Евгений</t>
  </si>
  <si>
    <t>Открытая (01.02.1990)/32</t>
  </si>
  <si>
    <t>66,00</t>
  </si>
  <si>
    <t>Маркелов Даниил</t>
  </si>
  <si>
    <t>70,20</t>
  </si>
  <si>
    <t>Васерда Андрей</t>
  </si>
  <si>
    <t>74,30</t>
  </si>
  <si>
    <t>Пальцев Евгений</t>
  </si>
  <si>
    <t>69,00</t>
  </si>
  <si>
    <t>Донской Никита</t>
  </si>
  <si>
    <t>72,50</t>
  </si>
  <si>
    <t>Литвинов Никита</t>
  </si>
  <si>
    <t>Открытая (16.05.2001)/20</t>
  </si>
  <si>
    <t>72,10</t>
  </si>
  <si>
    <t>Чупров Алексей</t>
  </si>
  <si>
    <t>Открытая (09.08.1991)/30</t>
  </si>
  <si>
    <t>73,40</t>
  </si>
  <si>
    <t>Акопян Ваган</t>
  </si>
  <si>
    <t>Жилкин Олег</t>
  </si>
  <si>
    <t>Открытая (07.11.1976)/45</t>
  </si>
  <si>
    <t>80,50</t>
  </si>
  <si>
    <t xml:space="preserve">RUS/Усолье-Сибирское </t>
  </si>
  <si>
    <t>Добровольский Эдуард</t>
  </si>
  <si>
    <t xml:space="preserve">Блинов Алексей </t>
  </si>
  <si>
    <t>Пешков Богдан</t>
  </si>
  <si>
    <t>84,50</t>
  </si>
  <si>
    <t>Перов Алексей</t>
  </si>
  <si>
    <t>87,20</t>
  </si>
  <si>
    <t>Си-Юнь-Цай Степан</t>
  </si>
  <si>
    <t>Открытая (25.08.1989)/32</t>
  </si>
  <si>
    <t>85,40</t>
  </si>
  <si>
    <t>Курбанов Константин</t>
  </si>
  <si>
    <t>94,20</t>
  </si>
  <si>
    <t>Открытая (09.06.2000)/21</t>
  </si>
  <si>
    <t>Колодкин Сергей</t>
  </si>
  <si>
    <t>Открытая (08.10.1987)/34</t>
  </si>
  <si>
    <t>44,3406</t>
  </si>
  <si>
    <t>43,8263</t>
  </si>
  <si>
    <t>42,5782</t>
  </si>
  <si>
    <t>Зарбаткин Данил</t>
  </si>
  <si>
    <t>65,60</t>
  </si>
  <si>
    <t>Бимбаева Наталья</t>
  </si>
  <si>
    <t>Евдокимов Вячеслав</t>
  </si>
  <si>
    <t>67,10</t>
  </si>
  <si>
    <t>Очиров Баир</t>
  </si>
  <si>
    <t>70,00</t>
  </si>
  <si>
    <t>Открытый Кубок Азии
СПР Жим лежа в многопетельной софт экипировке
Иркутск/Иркутская область, 22-24 апреля 2022 года</t>
  </si>
  <si>
    <t>Девушки 13-19 (14.01.2005)/17</t>
  </si>
  <si>
    <t>Юноши 13-19 (03.07.2003)/18</t>
  </si>
  <si>
    <t>Юноши 13-19 (27.03.2004)/18</t>
  </si>
  <si>
    <t>Юноши 13-19 (04.06.2002)/19</t>
  </si>
  <si>
    <t>Юноши 13-19 (16.07.2002)/19</t>
  </si>
  <si>
    <t>Юниоры 20-23 (18.07.2000)/21</t>
  </si>
  <si>
    <t>Девушки 13-19 (10.07.2002)/19</t>
  </si>
  <si>
    <t>Девушки 13-19 (23.08.2002)/19</t>
  </si>
  <si>
    <t>Юноши 13-19 (20.04.2006)/16</t>
  </si>
  <si>
    <t>Юноши 13-19 (18.04.2004)/18</t>
  </si>
  <si>
    <t>Юноши 13-19 (12.03.2003)/19</t>
  </si>
  <si>
    <t>Юноши 13-19 (16.11.2002)/19</t>
  </si>
  <si>
    <t>Юноши 13-19 (22.11.2003)/18</t>
  </si>
  <si>
    <t>Юноши 13-19 (20.06.2004)/17</t>
  </si>
  <si>
    <t>Юниоры 20-23 (19.03.1999)/23</t>
  </si>
  <si>
    <t>Мастера 40-49 (22.12.1978)/43</t>
  </si>
  <si>
    <t>Мастера 40-49 (07.11.1976)/45</t>
  </si>
  <si>
    <t>Мастера 40-49 (18.06.1978)/43</t>
  </si>
  <si>
    <t>Юноши 13-19 (06.08.2004)/17</t>
  </si>
  <si>
    <t>Юниоры 20-23 (07.08.1998)/23</t>
  </si>
  <si>
    <t>Юниоры 20-23 (09.06.2000)/21</t>
  </si>
  <si>
    <t>Юноши 13-19 (21.12.2003)/18</t>
  </si>
  <si>
    <t>Мастера 50-59 (01.06.1964)/57</t>
  </si>
  <si>
    <t>Мастера 40-49 (01.12.1980)/41</t>
  </si>
  <si>
    <t xml:space="preserve">Ощепков А. </t>
  </si>
  <si>
    <t xml:space="preserve">Лукьянов Е. </t>
  </si>
  <si>
    <t xml:space="preserve">Ниязиев Э. </t>
  </si>
  <si>
    <t xml:space="preserve">Харахинов Д. </t>
  </si>
  <si>
    <t xml:space="preserve">Харохинов Д. </t>
  </si>
  <si>
    <t>Весовая категория</t>
  </si>
  <si>
    <t xml:space="preserve">Васильев А. </t>
  </si>
  <si>
    <t xml:space="preserve">Констатов В. </t>
  </si>
  <si>
    <t xml:space="preserve">Ханов М. </t>
  </si>
  <si>
    <t xml:space="preserve">Костанов В. </t>
  </si>
  <si>
    <t xml:space="preserve">Пшеничников С. </t>
  </si>
  <si>
    <t xml:space="preserve">Тамбовцев Д. </t>
  </si>
  <si>
    <t xml:space="preserve">Нурутдинов М. </t>
  </si>
  <si>
    <t>Всероссийский турнир «The Power of Siberia»
СПР Жим лежа в однопетельной софт экипировке ДК
Иркутск/Иркутская область, 22-24 апреля 2022 года</t>
  </si>
  <si>
    <t>Всероссийский турнир «The Power of Siberia»
СПР Жим лежа в однопетельной софт экипировке
Иркутск/Иркутская область, 22-24 апреля 2022 года</t>
  </si>
  <si>
    <t>Всероссийский турнир «The Power of Siberia»
СПР Пауэрспорт ДК
Иркутск/Иркутская область, 22-24 апреля 2022 года</t>
  </si>
  <si>
    <t>Всероссийский турнир «The Power of Siberia»
СПР Пауэрспорт
Иркутск/Иркутская область, 22-24 апреля 2022 года</t>
  </si>
  <si>
    <t>Всероссийский турнир «The Power of Siberia»
СПР Жим штанги стоя ДК
Иркутск/Иркутская область, 22-24 апреля 2022 года</t>
  </si>
  <si>
    <t>Всероссийский турнир «The Power of Siberia»
СПР Строгий подъем штанги на бицепс ДК
Иркутск/Иркутская область, 22-24 апреля 2022 года</t>
  </si>
  <si>
    <t>Всероссийский турнир «The Power of Siberia»
СПР Строгий подъем штанги на бицепс
Иркутск/Иркутская область, 22-24 апреля 2022 года</t>
  </si>
  <si>
    <t xml:space="preserve">
Дата рождения/Возраст</t>
  </si>
  <si>
    <t>Возрастная группа</t>
  </si>
  <si>
    <t>J</t>
  </si>
  <si>
    <t>O</t>
  </si>
  <si>
    <t>T</t>
  </si>
  <si>
    <t>M1</t>
  </si>
  <si>
    <t>M2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</si>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</sst>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7"/>
  <sheetViews>
    <sheetView tabSelected="1" workbookViewId="0">
      <selection activeCell="Q4" sqref="Q4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2.1640625" style="5" customWidth="1"/>
    <col min="7" max="9" width="5.5" style="6" customWidth="1"/>
    <col min="10" max="10" width="6.5" style="6" customWidth="1"/>
    <col min="11" max="11" width="10.5" style="31" bestFit="1" customWidth="1"/>
    <col min="12" max="12" width="11.83203125" style="6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37" t="s">
        <v>247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9</v>
      </c>
      <c r="H3" s="49"/>
      <c r="I3" s="49"/>
      <c r="J3" s="49"/>
      <c r="K3" s="54" t="s">
        <v>87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34"/>
    </row>
    <row r="5" spans="1:13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1" t="s">
        <v>31</v>
      </c>
      <c r="B6" s="10" t="s">
        <v>117</v>
      </c>
      <c r="C6" s="10" t="s">
        <v>118</v>
      </c>
      <c r="D6" s="10" t="s">
        <v>94</v>
      </c>
      <c r="E6" s="10" t="s">
        <v>257</v>
      </c>
      <c r="F6" s="10" t="s">
        <v>47</v>
      </c>
      <c r="G6" s="20" t="s">
        <v>12</v>
      </c>
      <c r="H6" s="21" t="s">
        <v>67</v>
      </c>
      <c r="I6" s="20" t="s">
        <v>67</v>
      </c>
      <c r="J6" s="11"/>
      <c r="K6" s="29" t="str">
        <f>"215,0"</f>
        <v>215,0</v>
      </c>
      <c r="L6" s="11" t="str">
        <f>"140,0295"</f>
        <v>140,0295</v>
      </c>
      <c r="M6" s="10" t="s">
        <v>236</v>
      </c>
    </row>
    <row r="7" spans="1:13">
      <c r="A7" s="25" t="s">
        <v>33</v>
      </c>
      <c r="B7" s="24" t="s">
        <v>120</v>
      </c>
      <c r="C7" s="24" t="s">
        <v>121</v>
      </c>
      <c r="D7" s="24" t="s">
        <v>68</v>
      </c>
      <c r="E7" s="24" t="s">
        <v>257</v>
      </c>
      <c r="F7" s="24" t="s">
        <v>20</v>
      </c>
      <c r="G7" s="26" t="s">
        <v>46</v>
      </c>
      <c r="H7" s="26" t="s">
        <v>63</v>
      </c>
      <c r="I7" s="27" t="s">
        <v>71</v>
      </c>
      <c r="J7" s="25"/>
      <c r="K7" s="32" t="str">
        <f>"140,0"</f>
        <v>140,0</v>
      </c>
      <c r="L7" s="25" t="str">
        <f>"91,4830"</f>
        <v>91,4830</v>
      </c>
      <c r="M7" s="24"/>
    </row>
    <row r="8" spans="1:13">
      <c r="A8" s="25" t="s">
        <v>32</v>
      </c>
      <c r="B8" s="24" t="s">
        <v>95</v>
      </c>
      <c r="C8" s="24" t="s">
        <v>96</v>
      </c>
      <c r="D8" s="24" t="s">
        <v>97</v>
      </c>
      <c r="E8" s="24" t="s">
        <v>257</v>
      </c>
      <c r="F8" s="24" t="s">
        <v>20</v>
      </c>
      <c r="G8" s="27" t="s">
        <v>23</v>
      </c>
      <c r="H8" s="27" t="s">
        <v>23</v>
      </c>
      <c r="I8" s="27" t="s">
        <v>24</v>
      </c>
      <c r="J8" s="25"/>
      <c r="K8" s="32">
        <v>0</v>
      </c>
      <c r="L8" s="25" t="str">
        <f>"0,0000"</f>
        <v>0,0000</v>
      </c>
      <c r="M8" s="24" t="s">
        <v>245</v>
      </c>
    </row>
    <row r="9" spans="1:13">
      <c r="A9" s="13" t="s">
        <v>31</v>
      </c>
      <c r="B9" s="12" t="s">
        <v>120</v>
      </c>
      <c r="C9" s="12" t="s">
        <v>232</v>
      </c>
      <c r="D9" s="12" t="s">
        <v>68</v>
      </c>
      <c r="E9" s="12" t="s">
        <v>260</v>
      </c>
      <c r="F9" s="12" t="s">
        <v>20</v>
      </c>
      <c r="G9" s="22" t="s">
        <v>46</v>
      </c>
      <c r="H9" s="22" t="s">
        <v>63</v>
      </c>
      <c r="I9" s="23" t="s">
        <v>71</v>
      </c>
      <c r="J9" s="13"/>
      <c r="K9" s="30" t="str">
        <f>"140,0"</f>
        <v>140,0</v>
      </c>
      <c r="L9" s="13" t="str">
        <f>"116,0004"</f>
        <v>116,0004</v>
      </c>
      <c r="M9" s="12"/>
    </row>
    <row r="10" spans="1:13">
      <c r="B10" s="5" t="s">
        <v>8</v>
      </c>
    </row>
    <row r="11" spans="1:13" ht="16">
      <c r="A11" s="50" t="s">
        <v>14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1" t="s">
        <v>31</v>
      </c>
      <c r="B12" s="10" t="s">
        <v>122</v>
      </c>
      <c r="C12" s="10" t="s">
        <v>123</v>
      </c>
      <c r="D12" s="10" t="s">
        <v>124</v>
      </c>
      <c r="E12" s="10" t="s">
        <v>257</v>
      </c>
      <c r="F12" s="10" t="s">
        <v>47</v>
      </c>
      <c r="G12" s="20" t="s">
        <v>17</v>
      </c>
      <c r="H12" s="20" t="s">
        <v>18</v>
      </c>
      <c r="I12" s="21" t="s">
        <v>11</v>
      </c>
      <c r="J12" s="11"/>
      <c r="K12" s="29" t="str">
        <f>"182,5"</f>
        <v>182,5</v>
      </c>
      <c r="L12" s="11" t="str">
        <f>"112,8671"</f>
        <v>112,8671</v>
      </c>
      <c r="M12" s="10" t="s">
        <v>236</v>
      </c>
    </row>
    <row r="13" spans="1:13">
      <c r="A13" s="13" t="s">
        <v>31</v>
      </c>
      <c r="B13" s="12" t="s">
        <v>122</v>
      </c>
      <c r="C13" s="12" t="s">
        <v>233</v>
      </c>
      <c r="D13" s="12" t="s">
        <v>124</v>
      </c>
      <c r="E13" s="12" t="s">
        <v>259</v>
      </c>
      <c r="F13" s="12" t="s">
        <v>47</v>
      </c>
      <c r="G13" s="22" t="s">
        <v>17</v>
      </c>
      <c r="H13" s="22" t="s">
        <v>18</v>
      </c>
      <c r="I13" s="23" t="s">
        <v>11</v>
      </c>
      <c r="J13" s="13"/>
      <c r="K13" s="30" t="str">
        <f>"182,5"</f>
        <v>182,5</v>
      </c>
      <c r="L13" s="13" t="str">
        <f>"113,9958"</f>
        <v>113,9958</v>
      </c>
      <c r="M13" s="12" t="s">
        <v>236</v>
      </c>
    </row>
    <row r="14" spans="1:13">
      <c r="B14" s="5" t="s">
        <v>8</v>
      </c>
    </row>
    <row r="15" spans="1:13" ht="16">
      <c r="A15" s="50" t="s">
        <v>21</v>
      </c>
      <c r="B15" s="50"/>
      <c r="C15" s="51"/>
      <c r="D15" s="51"/>
      <c r="E15" s="51"/>
      <c r="F15" s="51"/>
      <c r="G15" s="51"/>
      <c r="H15" s="51"/>
      <c r="I15" s="51"/>
      <c r="J15" s="51"/>
    </row>
    <row r="16" spans="1:13">
      <c r="A16" s="9" t="s">
        <v>31</v>
      </c>
      <c r="B16" s="8" t="s">
        <v>72</v>
      </c>
      <c r="C16" s="8" t="s">
        <v>73</v>
      </c>
      <c r="D16" s="8" t="s">
        <v>74</v>
      </c>
      <c r="E16" s="8" t="s">
        <v>257</v>
      </c>
      <c r="F16" s="8" t="s">
        <v>20</v>
      </c>
      <c r="G16" s="18" t="s">
        <v>66</v>
      </c>
      <c r="H16" s="18" t="s">
        <v>16</v>
      </c>
      <c r="I16" s="9"/>
      <c r="J16" s="9"/>
      <c r="K16" s="28" t="str">
        <f>"210,0"</f>
        <v>210,0</v>
      </c>
      <c r="L16" s="9" t="str">
        <f>"122,9235"</f>
        <v>122,9235</v>
      </c>
      <c r="M16" s="8" t="s">
        <v>246</v>
      </c>
    </row>
    <row r="17" spans="2:2">
      <c r="B17" s="5" t="s">
        <v>8</v>
      </c>
    </row>
  </sheetData>
  <mergeCells count="14"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8.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18.1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37" t="s">
        <v>248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9</v>
      </c>
      <c r="H3" s="49"/>
      <c r="I3" s="49"/>
      <c r="J3" s="49"/>
      <c r="K3" s="49" t="s">
        <v>87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9" t="s">
        <v>31</v>
      </c>
      <c r="B6" s="8" t="s">
        <v>117</v>
      </c>
      <c r="C6" s="8" t="s">
        <v>118</v>
      </c>
      <c r="D6" s="8" t="s">
        <v>94</v>
      </c>
      <c r="E6" s="8" t="s">
        <v>257</v>
      </c>
      <c r="F6" s="8" t="s">
        <v>47</v>
      </c>
      <c r="G6" s="18" t="s">
        <v>12</v>
      </c>
      <c r="H6" s="18" t="s">
        <v>70</v>
      </c>
      <c r="I6" s="18" t="s">
        <v>13</v>
      </c>
      <c r="J6" s="9"/>
      <c r="K6" s="9" t="str">
        <f>"220,0"</f>
        <v>220,0</v>
      </c>
      <c r="L6" s="9" t="str">
        <f>"143,2860"</f>
        <v>143,2860</v>
      </c>
      <c r="M6" s="8" t="s">
        <v>236</v>
      </c>
    </row>
    <row r="7" spans="1:13">
      <c r="B7" s="5" t="s">
        <v>8</v>
      </c>
    </row>
    <row r="8" spans="1:13" ht="16">
      <c r="A8" s="50" t="s">
        <v>81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9" t="s">
        <v>31</v>
      </c>
      <c r="B9" s="8" t="s">
        <v>82</v>
      </c>
      <c r="C9" s="8" t="s">
        <v>83</v>
      </c>
      <c r="D9" s="8" t="s">
        <v>84</v>
      </c>
      <c r="E9" s="8" t="s">
        <v>257</v>
      </c>
      <c r="F9" s="8" t="s">
        <v>47</v>
      </c>
      <c r="G9" s="18" t="s">
        <v>22</v>
      </c>
      <c r="H9" s="18" t="s">
        <v>19</v>
      </c>
      <c r="I9" s="9"/>
      <c r="J9" s="9"/>
      <c r="K9" s="9" t="str">
        <f>"255,0"</f>
        <v>255,0</v>
      </c>
      <c r="L9" s="9" t="str">
        <f>"141,7418"</f>
        <v>141,7418</v>
      </c>
      <c r="M9" s="8"/>
    </row>
    <row r="10" spans="1:13">
      <c r="B10" s="5" t="s">
        <v>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3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0.3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37" t="s">
        <v>209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9</v>
      </c>
      <c r="H3" s="49"/>
      <c r="I3" s="49"/>
      <c r="J3" s="49"/>
      <c r="K3" s="49" t="s">
        <v>87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25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9" t="s">
        <v>31</v>
      </c>
      <c r="B6" s="8" t="s">
        <v>125</v>
      </c>
      <c r="C6" s="8" t="s">
        <v>126</v>
      </c>
      <c r="D6" s="8" t="s">
        <v>127</v>
      </c>
      <c r="E6" s="8" t="s">
        <v>257</v>
      </c>
      <c r="F6" s="8" t="s">
        <v>15</v>
      </c>
      <c r="G6" s="19" t="s">
        <v>22</v>
      </c>
      <c r="H6" s="18" t="s">
        <v>22</v>
      </c>
      <c r="I6" s="19" t="s">
        <v>75</v>
      </c>
      <c r="J6" s="9"/>
      <c r="K6" s="9" t="str">
        <f>"240,0"</f>
        <v>240,0</v>
      </c>
      <c r="L6" s="9" t="str">
        <f>"135,4560"</f>
        <v>135,4560</v>
      </c>
      <c r="M6" s="8" t="s">
        <v>244</v>
      </c>
    </row>
    <row r="7" spans="1:13">
      <c r="B7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9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20.1640625" style="5" customWidth="1"/>
    <col min="7" max="14" width="5.5" style="6" customWidth="1"/>
    <col min="15" max="15" width="7.6640625" style="6" bestFit="1" customWidth="1"/>
    <col min="16" max="16" width="7.5" style="6" bestFit="1" customWidth="1"/>
    <col min="17" max="17" width="18.5" style="5" customWidth="1"/>
    <col min="18" max="16384" width="9.1640625" style="3"/>
  </cols>
  <sheetData>
    <row r="1" spans="1:17" s="2" customFormat="1" ht="29" customHeight="1">
      <c r="A1" s="37" t="s">
        <v>249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128</v>
      </c>
      <c r="H3" s="49"/>
      <c r="I3" s="49"/>
      <c r="J3" s="49"/>
      <c r="K3" s="49" t="s">
        <v>132</v>
      </c>
      <c r="L3" s="49"/>
      <c r="M3" s="49"/>
      <c r="N3" s="49"/>
      <c r="O3" s="49" t="s">
        <v>1</v>
      </c>
      <c r="P3" s="49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34"/>
    </row>
    <row r="5" spans="1:17" ht="16">
      <c r="A5" s="35" t="s">
        <v>102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9" t="s">
        <v>31</v>
      </c>
      <c r="B6" s="8" t="s">
        <v>204</v>
      </c>
      <c r="C6" s="8" t="s">
        <v>210</v>
      </c>
      <c r="D6" s="8" t="s">
        <v>107</v>
      </c>
      <c r="E6" s="8" t="s">
        <v>258</v>
      </c>
      <c r="F6" s="8" t="s">
        <v>131</v>
      </c>
      <c r="G6" s="19" t="s">
        <v>143</v>
      </c>
      <c r="H6" s="18" t="s">
        <v>143</v>
      </c>
      <c r="I6" s="18" t="s">
        <v>144</v>
      </c>
      <c r="J6" s="9"/>
      <c r="K6" s="18" t="s">
        <v>143</v>
      </c>
      <c r="L6" s="18" t="s">
        <v>144</v>
      </c>
      <c r="M6" s="18" t="s">
        <v>145</v>
      </c>
      <c r="N6" s="9"/>
      <c r="O6" s="9" t="str">
        <f>"47,5"</f>
        <v>47,5</v>
      </c>
      <c r="P6" s="9" t="str">
        <f>"56,0025"</f>
        <v>56,0025</v>
      </c>
      <c r="Q6" s="8" t="s">
        <v>237</v>
      </c>
    </row>
    <row r="7" spans="1:17">
      <c r="B7" s="5" t="s">
        <v>8</v>
      </c>
    </row>
    <row r="8" spans="1:17" ht="16">
      <c r="A8" s="50" t="s">
        <v>64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11" t="s">
        <v>31</v>
      </c>
      <c r="B9" s="10" t="s">
        <v>157</v>
      </c>
      <c r="C9" s="10" t="s">
        <v>211</v>
      </c>
      <c r="D9" s="10" t="s">
        <v>158</v>
      </c>
      <c r="E9" s="10" t="s">
        <v>258</v>
      </c>
      <c r="F9" s="10" t="s">
        <v>131</v>
      </c>
      <c r="G9" s="21" t="s">
        <v>53</v>
      </c>
      <c r="H9" s="20" t="s">
        <v>92</v>
      </c>
      <c r="I9" s="21" t="s">
        <v>54</v>
      </c>
      <c r="J9" s="11"/>
      <c r="K9" s="20" t="s">
        <v>43</v>
      </c>
      <c r="L9" s="20" t="s">
        <v>45</v>
      </c>
      <c r="M9" s="21" t="s">
        <v>52</v>
      </c>
      <c r="N9" s="11"/>
      <c r="O9" s="11" t="str">
        <f>"125,0"</f>
        <v>125,0</v>
      </c>
      <c r="P9" s="11" t="str">
        <f>"94,3875"</f>
        <v>94,3875</v>
      </c>
      <c r="Q9" s="10" t="s">
        <v>237</v>
      </c>
    </row>
    <row r="10" spans="1:17">
      <c r="A10" s="25" t="s">
        <v>33</v>
      </c>
      <c r="B10" s="24" t="s">
        <v>205</v>
      </c>
      <c r="C10" s="24" t="s">
        <v>212</v>
      </c>
      <c r="D10" s="24" t="s">
        <v>206</v>
      </c>
      <c r="E10" s="24" t="s">
        <v>258</v>
      </c>
      <c r="F10" s="24" t="s">
        <v>131</v>
      </c>
      <c r="G10" s="26" t="s">
        <v>39</v>
      </c>
      <c r="H10" s="26" t="s">
        <v>42</v>
      </c>
      <c r="I10" s="27" t="s">
        <v>45</v>
      </c>
      <c r="J10" s="25"/>
      <c r="K10" s="26" t="s">
        <v>49</v>
      </c>
      <c r="L10" s="26" t="s">
        <v>50</v>
      </c>
      <c r="M10" s="26" t="s">
        <v>38</v>
      </c>
      <c r="N10" s="25"/>
      <c r="O10" s="25" t="str">
        <f>"100,0"</f>
        <v>100,0</v>
      </c>
      <c r="P10" s="25" t="str">
        <f>"75,2200"</f>
        <v>75,2200</v>
      </c>
      <c r="Q10" s="24" t="s">
        <v>237</v>
      </c>
    </row>
    <row r="11" spans="1:17">
      <c r="A11" s="13" t="s">
        <v>31</v>
      </c>
      <c r="B11" s="12" t="s">
        <v>163</v>
      </c>
      <c r="C11" s="12" t="s">
        <v>164</v>
      </c>
      <c r="D11" s="12" t="s">
        <v>165</v>
      </c>
      <c r="E11" s="12" t="s">
        <v>257</v>
      </c>
      <c r="F11" s="12" t="s">
        <v>20</v>
      </c>
      <c r="G11" s="22" t="s">
        <v>43</v>
      </c>
      <c r="H11" s="22" t="s">
        <v>45</v>
      </c>
      <c r="I11" s="23" t="s">
        <v>52</v>
      </c>
      <c r="J11" s="13"/>
      <c r="K11" s="23" t="s">
        <v>39</v>
      </c>
      <c r="L11" s="22" t="s">
        <v>39</v>
      </c>
      <c r="M11" s="23" t="s">
        <v>43</v>
      </c>
      <c r="N11" s="13"/>
      <c r="O11" s="13" t="str">
        <f>"107,5"</f>
        <v>107,5</v>
      </c>
      <c r="P11" s="13" t="str">
        <f>"82,0225"</f>
        <v>82,0225</v>
      </c>
      <c r="Q11" s="12"/>
    </row>
    <row r="12" spans="1:17">
      <c r="B12" s="5" t="s">
        <v>8</v>
      </c>
    </row>
    <row r="13" spans="1:17" ht="16">
      <c r="A13" s="50" t="s">
        <v>65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7">
      <c r="A14" s="11" t="s">
        <v>31</v>
      </c>
      <c r="B14" s="10" t="s">
        <v>207</v>
      </c>
      <c r="C14" s="10" t="s">
        <v>213</v>
      </c>
      <c r="D14" s="10" t="s">
        <v>208</v>
      </c>
      <c r="E14" s="10" t="s">
        <v>258</v>
      </c>
      <c r="F14" s="10" t="s">
        <v>47</v>
      </c>
      <c r="G14" s="20" t="s">
        <v>54</v>
      </c>
      <c r="H14" s="20" t="s">
        <v>58</v>
      </c>
      <c r="I14" s="21" t="s">
        <v>36</v>
      </c>
      <c r="J14" s="11"/>
      <c r="K14" s="20" t="s">
        <v>39</v>
      </c>
      <c r="L14" s="20" t="s">
        <v>43</v>
      </c>
      <c r="M14" s="20" t="s">
        <v>45</v>
      </c>
      <c r="N14" s="11"/>
      <c r="O14" s="11" t="str">
        <f>"130,0"</f>
        <v>130,0</v>
      </c>
      <c r="P14" s="11" t="str">
        <f>"94,4125"</f>
        <v>94,4125</v>
      </c>
      <c r="Q14" s="10"/>
    </row>
    <row r="15" spans="1:17">
      <c r="A15" s="13" t="s">
        <v>32</v>
      </c>
      <c r="B15" s="12" t="s">
        <v>177</v>
      </c>
      <c r="C15" s="12" t="s">
        <v>178</v>
      </c>
      <c r="D15" s="12" t="s">
        <v>179</v>
      </c>
      <c r="E15" s="12" t="s">
        <v>257</v>
      </c>
      <c r="F15" s="12" t="s">
        <v>20</v>
      </c>
      <c r="G15" s="22" t="s">
        <v>52</v>
      </c>
      <c r="H15" s="22" t="s">
        <v>91</v>
      </c>
      <c r="I15" s="22" t="s">
        <v>53</v>
      </c>
      <c r="J15" s="13"/>
      <c r="K15" s="23" t="s">
        <v>39</v>
      </c>
      <c r="L15" s="23" t="s">
        <v>39</v>
      </c>
      <c r="M15" s="23" t="s">
        <v>39</v>
      </c>
      <c r="N15" s="13"/>
      <c r="O15" s="30">
        <v>0</v>
      </c>
      <c r="P15" s="13" t="str">
        <f>"0,0000"</f>
        <v>0,0000</v>
      </c>
      <c r="Q15" s="12"/>
    </row>
    <row r="16" spans="1:17">
      <c r="B16" s="5" t="s">
        <v>8</v>
      </c>
    </row>
    <row r="17" spans="1:17" ht="16">
      <c r="A17" s="50" t="s">
        <v>10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7">
      <c r="A18" s="9" t="s">
        <v>31</v>
      </c>
      <c r="B18" s="8" t="s">
        <v>117</v>
      </c>
      <c r="C18" s="8" t="s">
        <v>118</v>
      </c>
      <c r="D18" s="8" t="s">
        <v>94</v>
      </c>
      <c r="E18" s="8" t="s">
        <v>257</v>
      </c>
      <c r="F18" s="8" t="s">
        <v>47</v>
      </c>
      <c r="G18" s="18" t="s">
        <v>52</v>
      </c>
      <c r="H18" s="18" t="s">
        <v>53</v>
      </c>
      <c r="I18" s="18" t="s">
        <v>58</v>
      </c>
      <c r="J18" s="9"/>
      <c r="K18" s="18" t="s">
        <v>43</v>
      </c>
      <c r="L18" s="18" t="s">
        <v>52</v>
      </c>
      <c r="M18" s="19" t="s">
        <v>91</v>
      </c>
      <c r="N18" s="9"/>
      <c r="O18" s="9" t="str">
        <f>"132,5"</f>
        <v>132,5</v>
      </c>
      <c r="P18" s="9" t="str">
        <f>"86,2973"</f>
        <v>86,2973</v>
      </c>
      <c r="Q18" s="8" t="s">
        <v>236</v>
      </c>
    </row>
    <row r="19" spans="1:17">
      <c r="B19" s="5" t="s">
        <v>8</v>
      </c>
    </row>
  </sheetData>
  <mergeCells count="16">
    <mergeCell ref="A8:N8"/>
    <mergeCell ref="A13:N13"/>
    <mergeCell ref="A17:N17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3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7.16406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0.5" style="5" customWidth="1"/>
    <col min="7" max="14" width="5.5" style="6" customWidth="1"/>
    <col min="15" max="15" width="7.6640625" style="6" bestFit="1" customWidth="1"/>
    <col min="16" max="16" width="8.5" style="6" bestFit="1" customWidth="1"/>
    <col min="17" max="17" width="18.1640625" style="5" bestFit="1" customWidth="1"/>
    <col min="18" max="16384" width="9.1640625" style="3"/>
  </cols>
  <sheetData>
    <row r="1" spans="1:17" s="2" customFormat="1" ht="29" customHeight="1">
      <c r="A1" s="37" t="s">
        <v>250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128</v>
      </c>
      <c r="H3" s="49"/>
      <c r="I3" s="49"/>
      <c r="J3" s="49"/>
      <c r="K3" s="49" t="s">
        <v>132</v>
      </c>
      <c r="L3" s="49"/>
      <c r="M3" s="49"/>
      <c r="N3" s="49"/>
      <c r="O3" s="49" t="s">
        <v>1</v>
      </c>
      <c r="P3" s="49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34"/>
    </row>
    <row r="5" spans="1:17" ht="16">
      <c r="A5" s="35" t="s">
        <v>64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9" t="s">
        <v>31</v>
      </c>
      <c r="B6" s="8" t="s">
        <v>202</v>
      </c>
      <c r="C6" s="8" t="s">
        <v>214</v>
      </c>
      <c r="D6" s="8" t="s">
        <v>203</v>
      </c>
      <c r="E6" s="8" t="s">
        <v>258</v>
      </c>
      <c r="F6" s="8" t="s">
        <v>131</v>
      </c>
      <c r="G6" s="18" t="s">
        <v>54</v>
      </c>
      <c r="H6" s="18" t="s">
        <v>58</v>
      </c>
      <c r="I6" s="19" t="s">
        <v>36</v>
      </c>
      <c r="J6" s="9"/>
      <c r="K6" s="18" t="s">
        <v>43</v>
      </c>
      <c r="L6" s="18" t="s">
        <v>45</v>
      </c>
      <c r="M6" s="18" t="s">
        <v>52</v>
      </c>
      <c r="N6" s="9"/>
      <c r="O6" s="9" t="str">
        <f>"132,5"</f>
        <v>132,5</v>
      </c>
      <c r="P6" s="9" t="str">
        <f>"101,6341"</f>
        <v>101,6341</v>
      </c>
      <c r="Q6" s="8" t="s">
        <v>238</v>
      </c>
    </row>
    <row r="7" spans="1:17">
      <c r="B7" s="5" t="s">
        <v>8</v>
      </c>
    </row>
    <row r="8" spans="1:17" ht="16">
      <c r="A8" s="50" t="s">
        <v>65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9" t="s">
        <v>31</v>
      </c>
      <c r="B9" s="8" t="s">
        <v>135</v>
      </c>
      <c r="C9" s="8" t="s">
        <v>215</v>
      </c>
      <c r="D9" s="8" t="s">
        <v>136</v>
      </c>
      <c r="E9" s="8" t="s">
        <v>256</v>
      </c>
      <c r="F9" s="8" t="s">
        <v>47</v>
      </c>
      <c r="G9" s="18" t="s">
        <v>52</v>
      </c>
      <c r="H9" s="18" t="s">
        <v>92</v>
      </c>
      <c r="I9" s="19" t="s">
        <v>58</v>
      </c>
      <c r="J9" s="9"/>
      <c r="K9" s="18" t="s">
        <v>45</v>
      </c>
      <c r="L9" s="18" t="s">
        <v>52</v>
      </c>
      <c r="M9" s="19" t="s">
        <v>91</v>
      </c>
      <c r="N9" s="9"/>
      <c r="O9" s="9" t="str">
        <f>"127,5"</f>
        <v>127,5</v>
      </c>
      <c r="P9" s="9" t="str">
        <f>"92,7053"</f>
        <v>92,7053</v>
      </c>
      <c r="Q9" s="8"/>
    </row>
    <row r="10" spans="1:17">
      <c r="B10" s="5" t="s">
        <v>8</v>
      </c>
    </row>
    <row r="11" spans="1:17" ht="16">
      <c r="A11" s="50" t="s">
        <v>10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7">
      <c r="A12" s="9" t="s">
        <v>31</v>
      </c>
      <c r="B12" s="8" t="s">
        <v>137</v>
      </c>
      <c r="C12" s="8" t="s">
        <v>138</v>
      </c>
      <c r="D12" s="8" t="s">
        <v>139</v>
      </c>
      <c r="E12" s="8" t="s">
        <v>257</v>
      </c>
      <c r="F12" s="8" t="s">
        <v>47</v>
      </c>
      <c r="G12" s="18" t="s">
        <v>36</v>
      </c>
      <c r="H12" s="18" t="s">
        <v>59</v>
      </c>
      <c r="I12" s="18" t="s">
        <v>48</v>
      </c>
      <c r="J12" s="9"/>
      <c r="K12" s="19" t="s">
        <v>36</v>
      </c>
      <c r="L12" s="18" t="s">
        <v>36</v>
      </c>
      <c r="M12" s="18" t="s">
        <v>37</v>
      </c>
      <c r="N12" s="9"/>
      <c r="O12" s="9" t="str">
        <f>"160,0"</f>
        <v>160,0</v>
      </c>
      <c r="P12" s="9" t="str">
        <f>"103,2960"</f>
        <v>103,2960</v>
      </c>
      <c r="Q12" s="8" t="s">
        <v>234</v>
      </c>
    </row>
    <row r="13" spans="1:17">
      <c r="B13" s="5" t="s">
        <v>8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19.5" style="5" customWidth="1"/>
    <col min="7" max="10" width="5.5" style="6" customWidth="1"/>
    <col min="11" max="11" width="10.5" style="6" bestFit="1" customWidth="1"/>
    <col min="12" max="12" width="9" style="6" customWidth="1"/>
    <col min="13" max="13" width="20.1640625" style="5" customWidth="1"/>
    <col min="14" max="16384" width="9.1640625" style="3"/>
  </cols>
  <sheetData>
    <row r="1" spans="1:13" s="2" customFormat="1" ht="29" customHeight="1">
      <c r="A1" s="37" t="s">
        <v>251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128</v>
      </c>
      <c r="H3" s="49"/>
      <c r="I3" s="49"/>
      <c r="J3" s="49"/>
      <c r="K3" s="49" t="s">
        <v>87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9" t="s">
        <v>31</v>
      </c>
      <c r="B6" s="8" t="s">
        <v>129</v>
      </c>
      <c r="C6" s="8" t="s">
        <v>130</v>
      </c>
      <c r="D6" s="8" t="s">
        <v>79</v>
      </c>
      <c r="E6" s="8" t="s">
        <v>257</v>
      </c>
      <c r="F6" s="8" t="s">
        <v>131</v>
      </c>
      <c r="G6" s="18" t="s">
        <v>36</v>
      </c>
      <c r="H6" s="18" t="s">
        <v>37</v>
      </c>
      <c r="I6" s="19" t="s">
        <v>59</v>
      </c>
      <c r="J6" s="9"/>
      <c r="K6" s="9" t="str">
        <f>"77,5"</f>
        <v>77,5</v>
      </c>
      <c r="L6" s="9" t="str">
        <f>"50,5571"</f>
        <v>50,5571</v>
      </c>
      <c r="M6" s="8"/>
    </row>
    <row r="7" spans="1:13">
      <c r="B7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67"/>
  <sheetViews>
    <sheetView topLeftCell="A31" workbookViewId="0">
      <selection activeCell="E58" sqref="E58"/>
    </sheetView>
  </sheetViews>
  <sheetFormatPr baseColWidth="10" defaultColWidth="9.1640625" defaultRowHeight="13"/>
  <cols>
    <col min="1" max="1" width="7.1640625" style="5" bestFit="1" customWidth="1"/>
    <col min="2" max="2" width="21.6640625" style="5" bestFit="1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22.1640625" style="5" bestFit="1" customWidth="1"/>
    <col min="7" max="10" width="5.5" style="6" customWidth="1"/>
    <col min="11" max="11" width="10.5" style="6" bestFit="1" customWidth="1"/>
    <col min="12" max="12" width="10.33203125" style="6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37" t="s">
        <v>252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132</v>
      </c>
      <c r="H3" s="49"/>
      <c r="I3" s="49"/>
      <c r="J3" s="49"/>
      <c r="K3" s="49" t="s">
        <v>87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102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1" t="s">
        <v>31</v>
      </c>
      <c r="B6" s="10" t="s">
        <v>103</v>
      </c>
      <c r="C6" s="10" t="s">
        <v>216</v>
      </c>
      <c r="D6" s="10" t="s">
        <v>104</v>
      </c>
      <c r="E6" s="10" t="s">
        <v>258</v>
      </c>
      <c r="F6" s="10" t="s">
        <v>20</v>
      </c>
      <c r="G6" s="20" t="s">
        <v>143</v>
      </c>
      <c r="H6" s="20" t="s">
        <v>144</v>
      </c>
      <c r="I6" s="20" t="s">
        <v>145</v>
      </c>
      <c r="J6" s="11"/>
      <c r="K6" s="11" t="str">
        <f>"25,0"</f>
        <v>25,0</v>
      </c>
      <c r="L6" s="11" t="str">
        <f>"29,9025"</f>
        <v>29,9025</v>
      </c>
      <c r="M6" s="10" t="s">
        <v>113</v>
      </c>
    </row>
    <row r="7" spans="1:13">
      <c r="A7" s="13" t="s">
        <v>31</v>
      </c>
      <c r="B7" s="12" t="s">
        <v>105</v>
      </c>
      <c r="C7" s="12" t="s">
        <v>106</v>
      </c>
      <c r="D7" s="12" t="s">
        <v>107</v>
      </c>
      <c r="E7" s="12" t="s">
        <v>257</v>
      </c>
      <c r="F7" s="12" t="s">
        <v>20</v>
      </c>
      <c r="G7" s="23" t="s">
        <v>145</v>
      </c>
      <c r="H7" s="23" t="s">
        <v>145</v>
      </c>
      <c r="I7" s="22" t="s">
        <v>145</v>
      </c>
      <c r="J7" s="13"/>
      <c r="K7" s="13" t="str">
        <f>"25,0"</f>
        <v>25,0</v>
      </c>
      <c r="L7" s="13" t="str">
        <f>"29,4750"</f>
        <v>29,4750</v>
      </c>
      <c r="M7" s="12"/>
    </row>
    <row r="8" spans="1:13">
      <c r="B8" s="5" t="s">
        <v>8</v>
      </c>
    </row>
    <row r="9" spans="1:13" ht="16">
      <c r="A9" s="50" t="s">
        <v>34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11" t="s">
        <v>31</v>
      </c>
      <c r="B10" s="10" t="s">
        <v>108</v>
      </c>
      <c r="C10" s="10" t="s">
        <v>217</v>
      </c>
      <c r="D10" s="10" t="s">
        <v>109</v>
      </c>
      <c r="E10" s="10" t="s">
        <v>258</v>
      </c>
      <c r="F10" s="10" t="s">
        <v>20</v>
      </c>
      <c r="G10" s="20" t="s">
        <v>143</v>
      </c>
      <c r="H10" s="21" t="s">
        <v>144</v>
      </c>
      <c r="I10" s="21" t="s">
        <v>144</v>
      </c>
      <c r="J10" s="11"/>
      <c r="K10" s="11" t="str">
        <f>"20,0"</f>
        <v>20,0</v>
      </c>
      <c r="L10" s="11" t="str">
        <f>"22,2520"</f>
        <v>22,2520</v>
      </c>
      <c r="M10" s="10" t="s">
        <v>113</v>
      </c>
    </row>
    <row r="11" spans="1:13">
      <c r="A11" s="13" t="s">
        <v>31</v>
      </c>
      <c r="B11" s="12" t="s">
        <v>88</v>
      </c>
      <c r="C11" s="12" t="s">
        <v>89</v>
      </c>
      <c r="D11" s="12" t="s">
        <v>35</v>
      </c>
      <c r="E11" s="12" t="s">
        <v>257</v>
      </c>
      <c r="F11" s="12" t="s">
        <v>85</v>
      </c>
      <c r="G11" s="22" t="s">
        <v>146</v>
      </c>
      <c r="H11" s="22" t="s">
        <v>55</v>
      </c>
      <c r="I11" s="22" t="s">
        <v>147</v>
      </c>
      <c r="J11" s="13"/>
      <c r="K11" s="13" t="str">
        <f>"35,0"</f>
        <v>35,0</v>
      </c>
      <c r="L11" s="13" t="str">
        <f>"38,8850"</f>
        <v>38,8850</v>
      </c>
      <c r="M11" s="12" t="s">
        <v>90</v>
      </c>
    </row>
    <row r="12" spans="1:13">
      <c r="B12" s="5" t="s">
        <v>8</v>
      </c>
    </row>
    <row r="13" spans="1:13" ht="16">
      <c r="A13" s="50" t="s">
        <v>44</v>
      </c>
      <c r="B13" s="50"/>
      <c r="C13" s="51"/>
      <c r="D13" s="51"/>
      <c r="E13" s="51"/>
      <c r="F13" s="51"/>
      <c r="G13" s="51"/>
      <c r="H13" s="51"/>
      <c r="I13" s="51"/>
      <c r="J13" s="51"/>
    </row>
    <row r="14" spans="1:13">
      <c r="A14" s="11" t="s">
        <v>31</v>
      </c>
      <c r="B14" s="10" t="s">
        <v>148</v>
      </c>
      <c r="C14" s="10" t="s">
        <v>149</v>
      </c>
      <c r="D14" s="10" t="s">
        <v>51</v>
      </c>
      <c r="E14" s="10" t="s">
        <v>257</v>
      </c>
      <c r="F14" s="10" t="s">
        <v>20</v>
      </c>
      <c r="G14" s="20" t="s">
        <v>150</v>
      </c>
      <c r="H14" s="20" t="s">
        <v>147</v>
      </c>
      <c r="I14" s="21" t="s">
        <v>56</v>
      </c>
      <c r="J14" s="11"/>
      <c r="K14" s="11" t="str">
        <f>"35,0"</f>
        <v>35,0</v>
      </c>
      <c r="L14" s="11" t="str">
        <f>"37,3415"</f>
        <v>37,3415</v>
      </c>
      <c r="M14" s="10"/>
    </row>
    <row r="15" spans="1:13">
      <c r="A15" s="13" t="s">
        <v>33</v>
      </c>
      <c r="B15" s="12" t="s">
        <v>110</v>
      </c>
      <c r="C15" s="12" t="s">
        <v>111</v>
      </c>
      <c r="D15" s="12" t="s">
        <v>112</v>
      </c>
      <c r="E15" s="12" t="s">
        <v>257</v>
      </c>
      <c r="F15" s="12" t="s">
        <v>20</v>
      </c>
      <c r="G15" s="23" t="s">
        <v>145</v>
      </c>
      <c r="H15" s="22" t="s">
        <v>145</v>
      </c>
      <c r="I15" s="23" t="s">
        <v>146</v>
      </c>
      <c r="J15" s="13"/>
      <c r="K15" s="13" t="str">
        <f>"25,0"</f>
        <v>25,0</v>
      </c>
      <c r="L15" s="13" t="str">
        <f>"26,3625"</f>
        <v>26,3625</v>
      </c>
      <c r="M15" s="12" t="s">
        <v>113</v>
      </c>
    </row>
    <row r="16" spans="1:13">
      <c r="B16" s="5" t="s">
        <v>8</v>
      </c>
    </row>
    <row r="17" spans="1:13" ht="16">
      <c r="A17" s="50" t="s">
        <v>60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9" t="s">
        <v>31</v>
      </c>
      <c r="B18" s="8" t="s">
        <v>151</v>
      </c>
      <c r="C18" s="8" t="s">
        <v>152</v>
      </c>
      <c r="D18" s="8" t="s">
        <v>153</v>
      </c>
      <c r="E18" s="8" t="s">
        <v>257</v>
      </c>
      <c r="F18" s="8" t="s">
        <v>20</v>
      </c>
      <c r="G18" s="18" t="s">
        <v>55</v>
      </c>
      <c r="H18" s="19" t="s">
        <v>147</v>
      </c>
      <c r="I18" s="19" t="s">
        <v>147</v>
      </c>
      <c r="J18" s="9"/>
      <c r="K18" s="9" t="str">
        <f>"32,5"</f>
        <v>32,5</v>
      </c>
      <c r="L18" s="9" t="str">
        <f>"32,2709"</f>
        <v>32,2709</v>
      </c>
      <c r="M18" s="8" t="s">
        <v>243</v>
      </c>
    </row>
    <row r="19" spans="1:13">
      <c r="B19" s="5" t="s">
        <v>8</v>
      </c>
    </row>
    <row r="20" spans="1:13" ht="16">
      <c r="A20" s="50" t="s">
        <v>60</v>
      </c>
      <c r="B20" s="50"/>
      <c r="C20" s="51"/>
      <c r="D20" s="51"/>
      <c r="E20" s="51"/>
      <c r="F20" s="51"/>
      <c r="G20" s="51"/>
      <c r="H20" s="51"/>
      <c r="I20" s="51"/>
      <c r="J20" s="51"/>
    </row>
    <row r="21" spans="1:13">
      <c r="A21" s="11" t="s">
        <v>31</v>
      </c>
      <c r="B21" s="10" t="s">
        <v>154</v>
      </c>
      <c r="C21" s="10" t="s">
        <v>218</v>
      </c>
      <c r="D21" s="10" t="s">
        <v>155</v>
      </c>
      <c r="E21" s="10" t="s">
        <v>258</v>
      </c>
      <c r="F21" s="10" t="s">
        <v>20</v>
      </c>
      <c r="G21" s="20" t="s">
        <v>49</v>
      </c>
      <c r="H21" s="20" t="s">
        <v>57</v>
      </c>
      <c r="I21" s="20" t="s">
        <v>50</v>
      </c>
      <c r="J21" s="11"/>
      <c r="K21" s="11" t="str">
        <f>"45,0"</f>
        <v>45,0</v>
      </c>
      <c r="L21" s="11" t="str">
        <f>"38,0363"</f>
        <v>38,0363</v>
      </c>
      <c r="M21" s="10" t="s">
        <v>242</v>
      </c>
    </row>
    <row r="22" spans="1:13">
      <c r="A22" s="13" t="s">
        <v>33</v>
      </c>
      <c r="B22" s="12" t="s">
        <v>156</v>
      </c>
      <c r="C22" s="12" t="s">
        <v>219</v>
      </c>
      <c r="D22" s="12" t="s">
        <v>62</v>
      </c>
      <c r="E22" s="12" t="s">
        <v>258</v>
      </c>
      <c r="F22" s="12" t="s">
        <v>131</v>
      </c>
      <c r="G22" s="22" t="s">
        <v>49</v>
      </c>
      <c r="H22" s="23" t="s">
        <v>50</v>
      </c>
      <c r="I22" s="23" t="s">
        <v>38</v>
      </c>
      <c r="J22" s="13"/>
      <c r="K22" s="13" t="str">
        <f>"40,0"</f>
        <v>40,0</v>
      </c>
      <c r="L22" s="13" t="str">
        <f>"33,6420"</f>
        <v>33,6420</v>
      </c>
      <c r="M22" s="12" t="s">
        <v>237</v>
      </c>
    </row>
    <row r="23" spans="1:13">
      <c r="B23" s="5" t="s">
        <v>8</v>
      </c>
    </row>
    <row r="24" spans="1:13" ht="16">
      <c r="A24" s="50" t="s">
        <v>64</v>
      </c>
      <c r="B24" s="50"/>
      <c r="C24" s="51"/>
      <c r="D24" s="51"/>
      <c r="E24" s="51"/>
      <c r="F24" s="51"/>
      <c r="G24" s="51"/>
      <c r="H24" s="51"/>
      <c r="I24" s="51"/>
      <c r="J24" s="51"/>
    </row>
    <row r="25" spans="1:13">
      <c r="A25" s="11" t="s">
        <v>31</v>
      </c>
      <c r="B25" s="10" t="s">
        <v>157</v>
      </c>
      <c r="C25" s="10" t="s">
        <v>211</v>
      </c>
      <c r="D25" s="10" t="s">
        <v>158</v>
      </c>
      <c r="E25" s="10" t="s">
        <v>258</v>
      </c>
      <c r="F25" s="10" t="s">
        <v>131</v>
      </c>
      <c r="G25" s="20" t="s">
        <v>43</v>
      </c>
      <c r="H25" s="20" t="s">
        <v>45</v>
      </c>
      <c r="I25" s="21" t="s">
        <v>52</v>
      </c>
      <c r="J25" s="11"/>
      <c r="K25" s="11" t="str">
        <f>"57,5"</f>
        <v>57,5</v>
      </c>
      <c r="L25" s="11" t="str">
        <f>"43,4183"</f>
        <v>43,4183</v>
      </c>
      <c r="M25" s="10" t="s">
        <v>237</v>
      </c>
    </row>
    <row r="26" spans="1:13">
      <c r="A26" s="25" t="s">
        <v>33</v>
      </c>
      <c r="B26" s="24" t="s">
        <v>159</v>
      </c>
      <c r="C26" s="24" t="s">
        <v>220</v>
      </c>
      <c r="D26" s="24" t="s">
        <v>160</v>
      </c>
      <c r="E26" s="24" t="s">
        <v>258</v>
      </c>
      <c r="F26" s="24" t="s">
        <v>85</v>
      </c>
      <c r="G26" s="26" t="s">
        <v>39</v>
      </c>
      <c r="H26" s="26" t="s">
        <v>42</v>
      </c>
      <c r="I26" s="27" t="s">
        <v>43</v>
      </c>
      <c r="J26" s="25"/>
      <c r="K26" s="25" t="str">
        <f>"52,5"</f>
        <v>52,5</v>
      </c>
      <c r="L26" s="25" t="str">
        <f>"42,6405"</f>
        <v>42,6405</v>
      </c>
      <c r="M26" s="24"/>
    </row>
    <row r="27" spans="1:13">
      <c r="A27" s="25" t="s">
        <v>31</v>
      </c>
      <c r="B27" s="24" t="s">
        <v>161</v>
      </c>
      <c r="C27" s="24" t="s">
        <v>162</v>
      </c>
      <c r="D27" s="24" t="s">
        <v>158</v>
      </c>
      <c r="E27" s="24" t="s">
        <v>257</v>
      </c>
      <c r="F27" s="24" t="s">
        <v>20</v>
      </c>
      <c r="G27" s="26" t="s">
        <v>57</v>
      </c>
      <c r="H27" s="26" t="s">
        <v>39</v>
      </c>
      <c r="I27" s="26" t="s">
        <v>43</v>
      </c>
      <c r="J27" s="25"/>
      <c r="K27" s="25" t="str">
        <f>"55,0"</f>
        <v>55,0</v>
      </c>
      <c r="L27" s="25" t="str">
        <f>"41,5305"</f>
        <v>41,5305</v>
      </c>
      <c r="M27" s="24" t="s">
        <v>241</v>
      </c>
    </row>
    <row r="28" spans="1:13">
      <c r="A28" s="13" t="s">
        <v>33</v>
      </c>
      <c r="B28" s="12" t="s">
        <v>163</v>
      </c>
      <c r="C28" s="12" t="s">
        <v>164</v>
      </c>
      <c r="D28" s="12" t="s">
        <v>165</v>
      </c>
      <c r="E28" s="12" t="s">
        <v>257</v>
      </c>
      <c r="F28" s="12" t="s">
        <v>20</v>
      </c>
      <c r="G28" s="23" t="s">
        <v>39</v>
      </c>
      <c r="H28" s="22" t="s">
        <v>39</v>
      </c>
      <c r="I28" s="23" t="s">
        <v>43</v>
      </c>
      <c r="J28" s="13"/>
      <c r="K28" s="13" t="str">
        <f>"50,0"</f>
        <v>50,0</v>
      </c>
      <c r="L28" s="13" t="str">
        <f>"38,1500"</f>
        <v>38,1500</v>
      </c>
      <c r="M28" s="12"/>
    </row>
    <row r="29" spans="1:13">
      <c r="B29" s="5" t="s">
        <v>8</v>
      </c>
    </row>
    <row r="30" spans="1:13" ht="16">
      <c r="A30" s="50" t="s">
        <v>65</v>
      </c>
      <c r="B30" s="50"/>
      <c r="C30" s="51"/>
      <c r="D30" s="51"/>
      <c r="E30" s="51"/>
      <c r="F30" s="51"/>
      <c r="G30" s="51"/>
      <c r="H30" s="51"/>
      <c r="I30" s="51"/>
      <c r="J30" s="51"/>
    </row>
    <row r="31" spans="1:13">
      <c r="A31" s="11" t="s">
        <v>31</v>
      </c>
      <c r="B31" s="10" t="s">
        <v>166</v>
      </c>
      <c r="C31" s="10" t="s">
        <v>221</v>
      </c>
      <c r="D31" s="10" t="s">
        <v>167</v>
      </c>
      <c r="E31" s="10" t="s">
        <v>258</v>
      </c>
      <c r="F31" s="10" t="s">
        <v>85</v>
      </c>
      <c r="G31" s="21" t="s">
        <v>42</v>
      </c>
      <c r="H31" s="20" t="s">
        <v>43</v>
      </c>
      <c r="I31" s="20" t="s">
        <v>45</v>
      </c>
      <c r="J31" s="11"/>
      <c r="K31" s="11" t="str">
        <f>"57,5"</f>
        <v>57,5</v>
      </c>
      <c r="L31" s="11" t="str">
        <f>"41,6645"</f>
        <v>41,6645</v>
      </c>
      <c r="M31" s="10"/>
    </row>
    <row r="32" spans="1:13">
      <c r="A32" s="25" t="s">
        <v>33</v>
      </c>
      <c r="B32" s="24" t="s">
        <v>168</v>
      </c>
      <c r="C32" s="24" t="s">
        <v>222</v>
      </c>
      <c r="D32" s="24" t="s">
        <v>169</v>
      </c>
      <c r="E32" s="24" t="s">
        <v>258</v>
      </c>
      <c r="F32" s="24" t="s">
        <v>20</v>
      </c>
      <c r="G32" s="26" t="s">
        <v>43</v>
      </c>
      <c r="H32" s="26" t="s">
        <v>45</v>
      </c>
      <c r="I32" s="27" t="s">
        <v>52</v>
      </c>
      <c r="J32" s="25"/>
      <c r="K32" s="25" t="str">
        <f>"57,5"</f>
        <v>57,5</v>
      </c>
      <c r="L32" s="25" t="str">
        <f>"39,8676"</f>
        <v>39,8676</v>
      </c>
      <c r="M32" s="24"/>
    </row>
    <row r="33" spans="1:13">
      <c r="A33" s="25" t="s">
        <v>78</v>
      </c>
      <c r="B33" s="24" t="s">
        <v>170</v>
      </c>
      <c r="C33" s="24" t="s">
        <v>223</v>
      </c>
      <c r="D33" s="24" t="s">
        <v>171</v>
      </c>
      <c r="E33" s="24" t="s">
        <v>258</v>
      </c>
      <c r="F33" s="24" t="s">
        <v>69</v>
      </c>
      <c r="G33" s="26" t="s">
        <v>39</v>
      </c>
      <c r="H33" s="27" t="s">
        <v>43</v>
      </c>
      <c r="I33" s="26" t="s">
        <v>43</v>
      </c>
      <c r="J33" s="25"/>
      <c r="K33" s="25" t="str">
        <f>"55,0"</f>
        <v>55,0</v>
      </c>
      <c r="L33" s="25" t="str">
        <f>"40,4167"</f>
        <v>40,4167</v>
      </c>
      <c r="M33" s="24"/>
    </row>
    <row r="34" spans="1:13">
      <c r="A34" s="25" t="s">
        <v>31</v>
      </c>
      <c r="B34" s="24" t="s">
        <v>172</v>
      </c>
      <c r="C34" s="24" t="s">
        <v>224</v>
      </c>
      <c r="D34" s="24" t="s">
        <v>173</v>
      </c>
      <c r="E34" s="24" t="s">
        <v>256</v>
      </c>
      <c r="F34" s="24" t="s">
        <v>20</v>
      </c>
      <c r="G34" s="27" t="s">
        <v>57</v>
      </c>
      <c r="H34" s="26" t="s">
        <v>38</v>
      </c>
      <c r="I34" s="27" t="s">
        <v>43</v>
      </c>
      <c r="J34" s="25"/>
      <c r="K34" s="25" t="str">
        <f>"47,5"</f>
        <v>47,5</v>
      </c>
      <c r="L34" s="25" t="str">
        <f>"33,5540"</f>
        <v>33,5540</v>
      </c>
      <c r="M34" s="24"/>
    </row>
    <row r="35" spans="1:13">
      <c r="A35" s="25" t="s">
        <v>31</v>
      </c>
      <c r="B35" s="24" t="s">
        <v>174</v>
      </c>
      <c r="C35" s="24" t="s">
        <v>175</v>
      </c>
      <c r="D35" s="24" t="s">
        <v>176</v>
      </c>
      <c r="E35" s="24" t="s">
        <v>257</v>
      </c>
      <c r="F35" s="24" t="s">
        <v>20</v>
      </c>
      <c r="G35" s="26" t="s">
        <v>52</v>
      </c>
      <c r="H35" s="26" t="s">
        <v>91</v>
      </c>
      <c r="I35" s="27" t="s">
        <v>53</v>
      </c>
      <c r="J35" s="25"/>
      <c r="K35" s="25" t="str">
        <f>"62,5"</f>
        <v>62,5</v>
      </c>
      <c r="L35" s="25" t="str">
        <f>"44,3406"</f>
        <v>44,3406</v>
      </c>
      <c r="M35" s="24"/>
    </row>
    <row r="36" spans="1:13">
      <c r="A36" s="25" t="s">
        <v>32</v>
      </c>
      <c r="B36" s="24" t="s">
        <v>177</v>
      </c>
      <c r="C36" s="24" t="s">
        <v>178</v>
      </c>
      <c r="D36" s="24" t="s">
        <v>179</v>
      </c>
      <c r="E36" s="24" t="s">
        <v>257</v>
      </c>
      <c r="F36" s="24" t="s">
        <v>20</v>
      </c>
      <c r="G36" s="27" t="s">
        <v>39</v>
      </c>
      <c r="H36" s="27" t="s">
        <v>39</v>
      </c>
      <c r="I36" s="27" t="s">
        <v>39</v>
      </c>
      <c r="J36" s="25"/>
      <c r="K36" s="25" t="str">
        <f>"0.00"</f>
        <v>0.00</v>
      </c>
      <c r="L36" s="25" t="str">
        <f>"0,0000"</f>
        <v>0,0000</v>
      </c>
      <c r="M36" s="24"/>
    </row>
    <row r="37" spans="1:13">
      <c r="A37" s="13" t="s">
        <v>31</v>
      </c>
      <c r="B37" s="12" t="s">
        <v>180</v>
      </c>
      <c r="C37" s="12" t="s">
        <v>225</v>
      </c>
      <c r="D37" s="12" t="s">
        <v>80</v>
      </c>
      <c r="E37" s="12" t="s">
        <v>259</v>
      </c>
      <c r="F37" s="12" t="s">
        <v>20</v>
      </c>
      <c r="G37" s="22" t="s">
        <v>39</v>
      </c>
      <c r="H37" s="23" t="s">
        <v>43</v>
      </c>
      <c r="I37" s="22" t="s">
        <v>43</v>
      </c>
      <c r="J37" s="13"/>
      <c r="K37" s="13" t="str">
        <f>"55,0"</f>
        <v>55,0</v>
      </c>
      <c r="L37" s="13" t="str">
        <f>"39,8438"</f>
        <v>39,8438</v>
      </c>
      <c r="M37" s="12"/>
    </row>
    <row r="38" spans="1:13">
      <c r="B38" s="5" t="s">
        <v>8</v>
      </c>
    </row>
    <row r="39" spans="1:13" ht="16">
      <c r="A39" s="50" t="s">
        <v>10</v>
      </c>
      <c r="B39" s="50"/>
      <c r="C39" s="51"/>
      <c r="D39" s="51"/>
      <c r="E39" s="51"/>
      <c r="F39" s="51"/>
      <c r="G39" s="51"/>
      <c r="H39" s="51"/>
      <c r="I39" s="51"/>
      <c r="J39" s="51"/>
    </row>
    <row r="40" spans="1:13">
      <c r="A40" s="11" t="s">
        <v>31</v>
      </c>
      <c r="B40" s="10" t="s">
        <v>181</v>
      </c>
      <c r="C40" s="10" t="s">
        <v>182</v>
      </c>
      <c r="D40" s="10" t="s">
        <v>183</v>
      </c>
      <c r="E40" s="10" t="s">
        <v>257</v>
      </c>
      <c r="F40" s="10" t="s">
        <v>184</v>
      </c>
      <c r="G40" s="20" t="s">
        <v>52</v>
      </c>
      <c r="H40" s="20" t="s">
        <v>53</v>
      </c>
      <c r="I40" s="21" t="s">
        <v>54</v>
      </c>
      <c r="J40" s="11"/>
      <c r="K40" s="11" t="str">
        <f>"65,0"</f>
        <v>65,0</v>
      </c>
      <c r="L40" s="11" t="str">
        <f>"42,5782"</f>
        <v>42,5782</v>
      </c>
      <c r="M40" s="10"/>
    </row>
    <row r="41" spans="1:13">
      <c r="A41" s="25" t="s">
        <v>33</v>
      </c>
      <c r="B41" s="24" t="s">
        <v>117</v>
      </c>
      <c r="C41" s="24" t="s">
        <v>118</v>
      </c>
      <c r="D41" s="24" t="s">
        <v>94</v>
      </c>
      <c r="E41" s="24" t="s">
        <v>257</v>
      </c>
      <c r="F41" s="24" t="s">
        <v>47</v>
      </c>
      <c r="G41" s="26" t="s">
        <v>43</v>
      </c>
      <c r="H41" s="26" t="s">
        <v>52</v>
      </c>
      <c r="I41" s="27" t="s">
        <v>91</v>
      </c>
      <c r="J41" s="25"/>
      <c r="K41" s="25" t="str">
        <f>"60,0"</f>
        <v>60,0</v>
      </c>
      <c r="L41" s="25" t="str">
        <f>"39,0780"</f>
        <v>39,0780</v>
      </c>
      <c r="M41" s="24" t="s">
        <v>236</v>
      </c>
    </row>
    <row r="42" spans="1:13">
      <c r="A42" s="25" t="s">
        <v>78</v>
      </c>
      <c r="B42" s="24" t="s">
        <v>114</v>
      </c>
      <c r="C42" s="24" t="s">
        <v>115</v>
      </c>
      <c r="D42" s="24" t="s">
        <v>116</v>
      </c>
      <c r="E42" s="24" t="s">
        <v>257</v>
      </c>
      <c r="F42" s="24" t="s">
        <v>20</v>
      </c>
      <c r="G42" s="27" t="s">
        <v>52</v>
      </c>
      <c r="H42" s="26" t="s">
        <v>52</v>
      </c>
      <c r="I42" s="27" t="s">
        <v>91</v>
      </c>
      <c r="J42" s="25"/>
      <c r="K42" s="25" t="str">
        <f>"60,0"</f>
        <v>60,0</v>
      </c>
      <c r="L42" s="25" t="str">
        <f>"39,0480"</f>
        <v>39,0480</v>
      </c>
      <c r="M42" s="24" t="s">
        <v>240</v>
      </c>
    </row>
    <row r="43" spans="1:13">
      <c r="A43" s="25" t="s">
        <v>31</v>
      </c>
      <c r="B43" s="24" t="s">
        <v>181</v>
      </c>
      <c r="C43" s="24" t="s">
        <v>226</v>
      </c>
      <c r="D43" s="24" t="s">
        <v>183</v>
      </c>
      <c r="E43" s="24" t="s">
        <v>259</v>
      </c>
      <c r="F43" s="24" t="s">
        <v>184</v>
      </c>
      <c r="G43" s="26" t="s">
        <v>52</v>
      </c>
      <c r="H43" s="26" t="s">
        <v>53</v>
      </c>
      <c r="I43" s="27" t="s">
        <v>54</v>
      </c>
      <c r="J43" s="25"/>
      <c r="K43" s="25" t="str">
        <f>"65,0"</f>
        <v>65,0</v>
      </c>
      <c r="L43" s="25" t="str">
        <f>"44,9201"</f>
        <v>44,9201</v>
      </c>
      <c r="M43" s="24"/>
    </row>
    <row r="44" spans="1:13">
      <c r="A44" s="13" t="s">
        <v>33</v>
      </c>
      <c r="B44" s="12" t="s">
        <v>185</v>
      </c>
      <c r="C44" s="12" t="s">
        <v>227</v>
      </c>
      <c r="D44" s="12" t="s">
        <v>116</v>
      </c>
      <c r="E44" s="12" t="s">
        <v>259</v>
      </c>
      <c r="F44" s="12" t="s">
        <v>20</v>
      </c>
      <c r="G44" s="22" t="s">
        <v>50</v>
      </c>
      <c r="H44" s="22" t="s">
        <v>42</v>
      </c>
      <c r="I44" s="23" t="s">
        <v>43</v>
      </c>
      <c r="J44" s="13"/>
      <c r="K44" s="13" t="str">
        <f>"52,5"</f>
        <v>52,5</v>
      </c>
      <c r="L44" s="13" t="str">
        <f>"35,2262"</f>
        <v>35,2262</v>
      </c>
      <c r="M44" s="12" t="s">
        <v>186</v>
      </c>
    </row>
    <row r="45" spans="1:13">
      <c r="B45" s="5" t="s">
        <v>8</v>
      </c>
    </row>
    <row r="46" spans="1:13" ht="16">
      <c r="A46" s="50" t="s">
        <v>14</v>
      </c>
      <c r="B46" s="50"/>
      <c r="C46" s="51"/>
      <c r="D46" s="51"/>
      <c r="E46" s="51"/>
      <c r="F46" s="51"/>
      <c r="G46" s="51"/>
      <c r="H46" s="51"/>
      <c r="I46" s="51"/>
      <c r="J46" s="51"/>
    </row>
    <row r="47" spans="1:13">
      <c r="A47" s="11" t="s">
        <v>31</v>
      </c>
      <c r="B47" s="10" t="s">
        <v>187</v>
      </c>
      <c r="C47" s="10" t="s">
        <v>228</v>
      </c>
      <c r="D47" s="10" t="s">
        <v>188</v>
      </c>
      <c r="E47" s="10" t="s">
        <v>258</v>
      </c>
      <c r="F47" s="10" t="s">
        <v>85</v>
      </c>
      <c r="G47" s="20" t="s">
        <v>43</v>
      </c>
      <c r="H47" s="20" t="s">
        <v>45</v>
      </c>
      <c r="I47" s="20" t="s">
        <v>52</v>
      </c>
      <c r="J47" s="11"/>
      <c r="K47" s="11" t="str">
        <f>"60,0"</f>
        <v>60,0</v>
      </c>
      <c r="L47" s="11" t="str">
        <f>"38,0970"</f>
        <v>38,0970</v>
      </c>
      <c r="M47" s="10"/>
    </row>
    <row r="48" spans="1:13">
      <c r="A48" s="25" t="s">
        <v>31</v>
      </c>
      <c r="B48" s="24" t="s">
        <v>189</v>
      </c>
      <c r="C48" s="24" t="s">
        <v>229</v>
      </c>
      <c r="D48" s="24" t="s">
        <v>190</v>
      </c>
      <c r="E48" s="24" t="s">
        <v>256</v>
      </c>
      <c r="F48" s="24" t="s">
        <v>20</v>
      </c>
      <c r="G48" s="26" t="s">
        <v>52</v>
      </c>
      <c r="H48" s="27" t="s">
        <v>53</v>
      </c>
      <c r="I48" s="26" t="s">
        <v>53</v>
      </c>
      <c r="J48" s="25"/>
      <c r="K48" s="25" t="str">
        <f>"65,0"</f>
        <v>65,0</v>
      </c>
      <c r="L48" s="25" t="str">
        <f>"40,4950"</f>
        <v>40,4950</v>
      </c>
      <c r="M48" s="24" t="s">
        <v>240</v>
      </c>
    </row>
    <row r="49" spans="1:13">
      <c r="A49" s="25" t="s">
        <v>31</v>
      </c>
      <c r="B49" s="24" t="s">
        <v>191</v>
      </c>
      <c r="C49" s="24" t="s">
        <v>192</v>
      </c>
      <c r="D49" s="24" t="s">
        <v>193</v>
      </c>
      <c r="E49" s="24" t="s">
        <v>257</v>
      </c>
      <c r="F49" s="24" t="s">
        <v>20</v>
      </c>
      <c r="G49" s="26" t="s">
        <v>52</v>
      </c>
      <c r="H49" s="26" t="s">
        <v>53</v>
      </c>
      <c r="I49" s="27" t="s">
        <v>54</v>
      </c>
      <c r="J49" s="25"/>
      <c r="K49" s="25" t="str">
        <f>"65,0"</f>
        <v>65,0</v>
      </c>
      <c r="L49" s="25" t="str">
        <f>"41,0020"</f>
        <v>41,0020</v>
      </c>
      <c r="M49" s="24"/>
    </row>
    <row r="50" spans="1:13">
      <c r="A50" s="13" t="s">
        <v>32</v>
      </c>
      <c r="B50" s="12" t="s">
        <v>98</v>
      </c>
      <c r="C50" s="12" t="s">
        <v>99</v>
      </c>
      <c r="D50" s="12" t="s">
        <v>100</v>
      </c>
      <c r="E50" s="12" t="s">
        <v>257</v>
      </c>
      <c r="F50" s="12" t="s">
        <v>20</v>
      </c>
      <c r="G50" s="23" t="s">
        <v>43</v>
      </c>
      <c r="H50" s="23" t="s">
        <v>43</v>
      </c>
      <c r="I50" s="23" t="s">
        <v>45</v>
      </c>
      <c r="J50" s="13"/>
      <c r="K50" s="13" t="str">
        <f>"0.00"</f>
        <v>0.00</v>
      </c>
      <c r="L50" s="13" t="str">
        <f>"0,0000"</f>
        <v>0,0000</v>
      </c>
      <c r="M50" s="12" t="s">
        <v>235</v>
      </c>
    </row>
    <row r="51" spans="1:13">
      <c r="B51" s="5" t="s">
        <v>8</v>
      </c>
    </row>
    <row r="52" spans="1:13" ht="16">
      <c r="A52" s="50" t="s">
        <v>21</v>
      </c>
      <c r="B52" s="50"/>
      <c r="C52" s="51"/>
      <c r="D52" s="51"/>
      <c r="E52" s="51"/>
      <c r="F52" s="51"/>
      <c r="G52" s="51"/>
      <c r="H52" s="51"/>
      <c r="I52" s="51"/>
      <c r="J52" s="51"/>
    </row>
    <row r="53" spans="1:13">
      <c r="A53" s="11" t="s">
        <v>31</v>
      </c>
      <c r="B53" s="10" t="s">
        <v>194</v>
      </c>
      <c r="C53" s="10" t="s">
        <v>230</v>
      </c>
      <c r="D53" s="10" t="s">
        <v>195</v>
      </c>
      <c r="E53" s="10" t="s">
        <v>256</v>
      </c>
      <c r="F53" s="10" t="s">
        <v>20</v>
      </c>
      <c r="G53" s="20" t="s">
        <v>43</v>
      </c>
      <c r="H53" s="20" t="s">
        <v>91</v>
      </c>
      <c r="I53" s="21" t="s">
        <v>54</v>
      </c>
      <c r="J53" s="11"/>
      <c r="K53" s="11" t="str">
        <f>"62,5"</f>
        <v>62,5</v>
      </c>
      <c r="L53" s="11" t="str">
        <f>"37,3375"</f>
        <v>37,3375</v>
      </c>
      <c r="M53" s="10"/>
    </row>
    <row r="54" spans="1:13">
      <c r="A54" s="13" t="s">
        <v>31</v>
      </c>
      <c r="B54" s="12" t="s">
        <v>194</v>
      </c>
      <c r="C54" s="12" t="s">
        <v>196</v>
      </c>
      <c r="D54" s="12" t="s">
        <v>195</v>
      </c>
      <c r="E54" s="12" t="s">
        <v>257</v>
      </c>
      <c r="F54" s="12" t="s">
        <v>20</v>
      </c>
      <c r="G54" s="22" t="s">
        <v>43</v>
      </c>
      <c r="H54" s="22" t="s">
        <v>91</v>
      </c>
      <c r="I54" s="23" t="s">
        <v>54</v>
      </c>
      <c r="J54" s="13"/>
      <c r="K54" s="13" t="str">
        <f>"62,5"</f>
        <v>62,5</v>
      </c>
      <c r="L54" s="13" t="str">
        <f>"37,3375"</f>
        <v>37,3375</v>
      </c>
      <c r="M54" s="12"/>
    </row>
    <row r="55" spans="1:13">
      <c r="B55" s="5" t="s">
        <v>8</v>
      </c>
    </row>
    <row r="56" spans="1:13" ht="16">
      <c r="A56" s="50" t="s">
        <v>25</v>
      </c>
      <c r="B56" s="50"/>
      <c r="C56" s="51"/>
      <c r="D56" s="51"/>
      <c r="E56" s="51"/>
      <c r="F56" s="51"/>
      <c r="G56" s="51"/>
      <c r="H56" s="51"/>
      <c r="I56" s="51"/>
      <c r="J56" s="51"/>
    </row>
    <row r="57" spans="1:13">
      <c r="A57" s="9" t="s">
        <v>31</v>
      </c>
      <c r="B57" s="8" t="s">
        <v>197</v>
      </c>
      <c r="C57" s="8" t="s">
        <v>198</v>
      </c>
      <c r="D57" s="8" t="s">
        <v>101</v>
      </c>
      <c r="E57" s="8" t="s">
        <v>257</v>
      </c>
      <c r="F57" s="8" t="s">
        <v>20</v>
      </c>
      <c r="G57" s="18" t="s">
        <v>37</v>
      </c>
      <c r="H57" s="19" t="s">
        <v>40</v>
      </c>
      <c r="I57" s="19" t="s">
        <v>40</v>
      </c>
      <c r="J57" s="9"/>
      <c r="K57" s="9" t="str">
        <f>"77,5"</f>
        <v>77,5</v>
      </c>
      <c r="L57" s="9" t="str">
        <f>"43,8263"</f>
        <v>43,8263</v>
      </c>
      <c r="M57" s="8"/>
    </row>
    <row r="58" spans="1:13">
      <c r="B58" s="5" t="s">
        <v>8</v>
      </c>
    </row>
    <row r="59" spans="1:13">
      <c r="B59" s="5" t="s">
        <v>8</v>
      </c>
    </row>
    <row r="60" spans="1:13">
      <c r="B60" s="5" t="s">
        <v>8</v>
      </c>
    </row>
    <row r="61" spans="1:13" ht="18">
      <c r="B61" s="7" t="s">
        <v>7</v>
      </c>
      <c r="C61" s="7"/>
      <c r="F61" s="3"/>
    </row>
    <row r="62" spans="1:13" ht="16">
      <c r="B62" s="14" t="s">
        <v>26</v>
      </c>
      <c r="C62" s="14"/>
      <c r="F62" s="3"/>
    </row>
    <row r="63" spans="1:13" ht="14">
      <c r="B63" s="15"/>
      <c r="C63" s="16" t="s">
        <v>27</v>
      </c>
      <c r="F63" s="3"/>
    </row>
    <row r="64" spans="1:13" ht="14">
      <c r="B64" s="17" t="s">
        <v>28</v>
      </c>
      <c r="C64" s="17" t="s">
        <v>29</v>
      </c>
      <c r="D64" s="17" t="s">
        <v>239</v>
      </c>
      <c r="E64" s="17" t="s">
        <v>86</v>
      </c>
      <c r="F64" s="17" t="s">
        <v>119</v>
      </c>
    </row>
    <row r="65" spans="2:6">
      <c r="B65" s="5" t="s">
        <v>174</v>
      </c>
      <c r="C65" s="5" t="s">
        <v>27</v>
      </c>
      <c r="D65" s="6" t="s">
        <v>76</v>
      </c>
      <c r="E65" s="6" t="s">
        <v>91</v>
      </c>
      <c r="F65" s="6" t="s">
        <v>199</v>
      </c>
    </row>
    <row r="66" spans="2:6">
      <c r="B66" s="5" t="s">
        <v>197</v>
      </c>
      <c r="C66" s="5" t="s">
        <v>27</v>
      </c>
      <c r="D66" s="6" t="s">
        <v>30</v>
      </c>
      <c r="E66" s="6" t="s">
        <v>37</v>
      </c>
      <c r="F66" s="6" t="s">
        <v>200</v>
      </c>
    </row>
    <row r="67" spans="2:6">
      <c r="B67" s="5" t="s">
        <v>181</v>
      </c>
      <c r="C67" s="5" t="s">
        <v>27</v>
      </c>
      <c r="D67" s="6" t="s">
        <v>77</v>
      </c>
      <c r="E67" s="6" t="s">
        <v>53</v>
      </c>
      <c r="F67" s="6" t="s">
        <v>201</v>
      </c>
    </row>
  </sheetData>
  <mergeCells count="22">
    <mergeCell ref="A39:J39"/>
    <mergeCell ref="A46:J46"/>
    <mergeCell ref="A52:J52"/>
    <mergeCell ref="A56:J56"/>
    <mergeCell ref="B3:B4"/>
    <mergeCell ref="A9:J9"/>
    <mergeCell ref="A13:J13"/>
    <mergeCell ref="A17:J17"/>
    <mergeCell ref="A20:J20"/>
    <mergeCell ref="A24:J24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3.1640625" style="5" customWidth="1"/>
    <col min="7" max="10" width="5.5" style="6" customWidth="1"/>
    <col min="11" max="11" width="10.5" style="6" bestFit="1" customWidth="1"/>
    <col min="12" max="12" width="10" style="6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37" t="s">
        <v>253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261</v>
      </c>
      <c r="B3" s="52" t="s">
        <v>0</v>
      </c>
      <c r="C3" s="47" t="s">
        <v>254</v>
      </c>
      <c r="D3" s="47" t="s">
        <v>5</v>
      </c>
      <c r="E3" s="49" t="s">
        <v>255</v>
      </c>
      <c r="F3" s="49" t="s">
        <v>6</v>
      </c>
      <c r="G3" s="49" t="s">
        <v>132</v>
      </c>
      <c r="H3" s="49"/>
      <c r="I3" s="49"/>
      <c r="J3" s="49"/>
      <c r="K3" s="49" t="s">
        <v>87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65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1" t="s">
        <v>31</v>
      </c>
      <c r="B6" s="10" t="s">
        <v>133</v>
      </c>
      <c r="C6" s="10" t="s">
        <v>231</v>
      </c>
      <c r="D6" s="10" t="s">
        <v>93</v>
      </c>
      <c r="E6" s="10" t="s">
        <v>258</v>
      </c>
      <c r="F6" s="10" t="s">
        <v>134</v>
      </c>
      <c r="G6" s="20" t="s">
        <v>53</v>
      </c>
      <c r="H6" s="20" t="s">
        <v>92</v>
      </c>
      <c r="I6" s="21" t="s">
        <v>54</v>
      </c>
      <c r="J6" s="11"/>
      <c r="K6" s="11" t="str">
        <f>"67,5"</f>
        <v>67,5</v>
      </c>
      <c r="L6" s="11" t="str">
        <f>"48,1984"</f>
        <v>48,1984</v>
      </c>
      <c r="M6" s="10"/>
    </row>
    <row r="7" spans="1:13">
      <c r="A7" s="13" t="s">
        <v>31</v>
      </c>
      <c r="B7" s="12" t="s">
        <v>135</v>
      </c>
      <c r="C7" s="12" t="s">
        <v>215</v>
      </c>
      <c r="D7" s="12" t="s">
        <v>136</v>
      </c>
      <c r="E7" s="12" t="s">
        <v>256</v>
      </c>
      <c r="F7" s="12" t="s">
        <v>47</v>
      </c>
      <c r="G7" s="22" t="s">
        <v>45</v>
      </c>
      <c r="H7" s="22" t="s">
        <v>52</v>
      </c>
      <c r="I7" s="23" t="s">
        <v>91</v>
      </c>
      <c r="J7" s="13"/>
      <c r="K7" s="13" t="str">
        <f>"60,0"</f>
        <v>60,0</v>
      </c>
      <c r="L7" s="13" t="str">
        <f>"43,6260"</f>
        <v>43,6260</v>
      </c>
      <c r="M7" s="12"/>
    </row>
    <row r="8" spans="1:13">
      <c r="B8" s="5" t="s">
        <v>8</v>
      </c>
    </row>
    <row r="9" spans="1:13" ht="16">
      <c r="A9" s="50" t="s">
        <v>10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9" t="s">
        <v>31</v>
      </c>
      <c r="B10" s="8" t="s">
        <v>137</v>
      </c>
      <c r="C10" s="8" t="s">
        <v>138</v>
      </c>
      <c r="D10" s="8" t="s">
        <v>139</v>
      </c>
      <c r="E10" s="8" t="s">
        <v>257</v>
      </c>
      <c r="F10" s="8" t="s">
        <v>47</v>
      </c>
      <c r="G10" s="19" t="s">
        <v>36</v>
      </c>
      <c r="H10" s="18" t="s">
        <v>36</v>
      </c>
      <c r="I10" s="18" t="s">
        <v>37</v>
      </c>
      <c r="J10" s="9"/>
      <c r="K10" s="9" t="str">
        <f>"77,5"</f>
        <v>77,5</v>
      </c>
      <c r="L10" s="9" t="str">
        <f>"50,0340"</f>
        <v>50,0340</v>
      </c>
      <c r="M10" s="8" t="s">
        <v>234</v>
      </c>
    </row>
    <row r="11" spans="1:13">
      <c r="B11" s="5" t="s">
        <v>8</v>
      </c>
    </row>
    <row r="12" spans="1:13" ht="16">
      <c r="A12" s="50" t="s">
        <v>14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9" t="s">
        <v>31</v>
      </c>
      <c r="B13" s="8" t="s">
        <v>140</v>
      </c>
      <c r="C13" s="8" t="s">
        <v>141</v>
      </c>
      <c r="D13" s="8" t="s">
        <v>142</v>
      </c>
      <c r="E13" s="8" t="s">
        <v>257</v>
      </c>
      <c r="F13" s="8" t="s">
        <v>85</v>
      </c>
      <c r="G13" s="18" t="s">
        <v>48</v>
      </c>
      <c r="H13" s="18" t="s">
        <v>61</v>
      </c>
      <c r="I13" s="19" t="s">
        <v>41</v>
      </c>
      <c r="J13" s="9"/>
      <c r="K13" s="9" t="str">
        <f>"87,5"</f>
        <v>87,5</v>
      </c>
      <c r="L13" s="9" t="str">
        <f>"55,0375"</f>
        <v>55,0375</v>
      </c>
      <c r="M13" s="8" t="s">
        <v>241</v>
      </c>
    </row>
    <row r="14" spans="1:13">
      <c r="B14" s="5" t="s">
        <v>8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 Жим софт однопетельная ДК</vt:lpstr>
      <vt:lpstr>СПР Жим софт однопетельная</vt:lpstr>
      <vt:lpstr>СПР Жим софт многопетельная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2022-04-24T17:27:58Z</dcterms:modified>
</cp:coreProperties>
</file>