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Май/"/>
    </mc:Choice>
  </mc:AlternateContent>
  <xr:revisionPtr revIDLastSave="0" documentId="13_ncr:1_{4E5DA8A8-02DB-0040-B53F-E259DEF6F986}" xr6:coauthVersionLast="45" xr6:coauthVersionMax="45" xr10:uidLastSave="{00000000-0000-0000-0000-000000000000}"/>
  <bookViews>
    <workbookView xWindow="480" yWindow="460" windowWidth="28320" windowHeight="15540" activeTab="5" xr2:uid="{00000000-000D-0000-FFFF-FFFF00000000}"/>
  </bookViews>
  <sheets>
    <sheet name="WRPF ПЛ без экипировки" sheetId="7" r:id="rId1"/>
    <sheet name="WRPF Двоеборье без экип" sheetId="15" r:id="rId2"/>
    <sheet name="WRPF Жим лежа без экип" sheetId="9" r:id="rId3"/>
    <sheet name="WRPF Жим СФО" sheetId="20" r:id="rId4"/>
    <sheet name="WRPF Тяга без экипировки" sheetId="13" r:id="rId5"/>
    <sheet name="WRPF Подъем на бицепс" sheetId="19" r:id="rId6"/>
  </sheets>
  <calcPr calcId="162913" refMode="R1C1" calcCompleted="0"/>
</workbook>
</file>

<file path=xl/calcChain.xml><?xml version="1.0" encoding="utf-8"?>
<calcChain xmlns="http://schemas.openxmlformats.org/spreadsheetml/2006/main">
  <c r="L6" i="20" l="1"/>
  <c r="K6" i="20"/>
  <c r="L24" i="19"/>
  <c r="K24" i="19"/>
  <c r="L21" i="19"/>
  <c r="K21" i="19"/>
  <c r="L18" i="19"/>
  <c r="K18" i="19"/>
  <c r="L15" i="19"/>
  <c r="K15" i="19"/>
  <c r="L14" i="19"/>
  <c r="K14" i="19"/>
  <c r="L11" i="19"/>
  <c r="K11" i="19"/>
  <c r="L8" i="19"/>
  <c r="K8" i="19"/>
  <c r="L7" i="19"/>
  <c r="K7" i="19"/>
  <c r="L6" i="19"/>
  <c r="K6" i="19"/>
  <c r="P6" i="15"/>
  <c r="O6" i="15"/>
  <c r="L10" i="13"/>
  <c r="K10" i="13"/>
  <c r="L7" i="13"/>
  <c r="K7" i="13"/>
  <c r="L6" i="13"/>
  <c r="K6" i="13"/>
  <c r="L38" i="9"/>
  <c r="K38" i="9"/>
  <c r="L35" i="9"/>
  <c r="K35" i="9"/>
  <c r="L34" i="9"/>
  <c r="K34" i="9"/>
  <c r="L33" i="9"/>
  <c r="K33" i="9"/>
  <c r="L30" i="9"/>
  <c r="K30" i="9"/>
  <c r="L29" i="9"/>
  <c r="K29" i="9"/>
  <c r="L28" i="9"/>
  <c r="K28" i="9"/>
  <c r="L27" i="9"/>
  <c r="K27" i="9"/>
  <c r="L24" i="9"/>
  <c r="K24" i="9"/>
  <c r="L23" i="9"/>
  <c r="K23" i="9"/>
  <c r="L22" i="9"/>
  <c r="K22" i="9"/>
  <c r="L21" i="9"/>
  <c r="K21" i="9"/>
  <c r="L18" i="9"/>
  <c r="K18" i="9"/>
  <c r="L15" i="9"/>
  <c r="K15" i="9"/>
  <c r="L14" i="9"/>
  <c r="K14" i="9"/>
  <c r="L11" i="9"/>
  <c r="K11" i="9"/>
  <c r="L10" i="9"/>
  <c r="K10" i="9"/>
  <c r="L9" i="9"/>
  <c r="K9" i="9"/>
  <c r="L6" i="9"/>
  <c r="K6" i="9"/>
  <c r="T10" i="7"/>
  <c r="T9" i="7"/>
  <c r="S9" i="7"/>
  <c r="T6" i="7"/>
  <c r="S6" i="7"/>
</calcChain>
</file>

<file path=xl/sharedStrings.xml><?xml version="1.0" encoding="utf-8"?>
<sst xmlns="http://schemas.openxmlformats.org/spreadsheetml/2006/main" count="558" uniqueCount="224">
  <si>
    <t>ФИО</t>
  </si>
  <si>
    <t>Сумма</t>
  </si>
  <si>
    <t>Очки</t>
  </si>
  <si>
    <t>Рек</t>
  </si>
  <si>
    <t>Город/Область</t>
  </si>
  <si>
    <t>Собственный 
вес</t>
  </si>
  <si>
    <t xml:space="preserve">Абсолютный зачёт </t>
  </si>
  <si>
    <t/>
  </si>
  <si>
    <t>Приседание</t>
  </si>
  <si>
    <t>Жим лёжа</t>
  </si>
  <si>
    <t>Становая тяга</t>
  </si>
  <si>
    <t>ВЕСОВАЯ КАТЕГОРИЯ   75</t>
  </si>
  <si>
    <t>Калмыков Евгений</t>
  </si>
  <si>
    <t>Юниоры (07.06.1999)/22</t>
  </si>
  <si>
    <t>74,20</t>
  </si>
  <si>
    <t xml:space="preserve">Пенза/Пензенская область </t>
  </si>
  <si>
    <t>205,0</t>
  </si>
  <si>
    <t>215,0</t>
  </si>
  <si>
    <t>220,0</t>
  </si>
  <si>
    <t>125,0</t>
  </si>
  <si>
    <t>132,5</t>
  </si>
  <si>
    <t>140,0</t>
  </si>
  <si>
    <t>190,0</t>
  </si>
  <si>
    <t>212,5</t>
  </si>
  <si>
    <t>ВЕСОВАЯ КАТЕГОРИЯ   82.5</t>
  </si>
  <si>
    <t>Дудукин Андрей</t>
  </si>
  <si>
    <t>Юниоры (19.07.1999)/22</t>
  </si>
  <si>
    <t>81,50</t>
  </si>
  <si>
    <t>160,0</t>
  </si>
  <si>
    <t>170,0</t>
  </si>
  <si>
    <t>175,0</t>
  </si>
  <si>
    <t>105,0</t>
  </si>
  <si>
    <t>110,0</t>
  </si>
  <si>
    <t>115,0</t>
  </si>
  <si>
    <t>180,0</t>
  </si>
  <si>
    <t>Цырин Андрей</t>
  </si>
  <si>
    <t>Открытая (15.03.1993)/29</t>
  </si>
  <si>
    <t>78,10</t>
  </si>
  <si>
    <t>210,0</t>
  </si>
  <si>
    <t>100,0</t>
  </si>
  <si>
    <t>120,0</t>
  </si>
  <si>
    <t xml:space="preserve">Мужчины </t>
  </si>
  <si>
    <t xml:space="preserve">ФИО </t>
  </si>
  <si>
    <t xml:space="preserve">Возрастная группа </t>
  </si>
  <si>
    <t xml:space="preserve">Весовая </t>
  </si>
  <si>
    <t xml:space="preserve">Wilks </t>
  </si>
  <si>
    <t>75</t>
  </si>
  <si>
    <t>82.5</t>
  </si>
  <si>
    <t>1</t>
  </si>
  <si>
    <t>-</t>
  </si>
  <si>
    <t>Результат</t>
  </si>
  <si>
    <t>ВЕСОВАЯ КАТЕГОРИЯ   60</t>
  </si>
  <si>
    <t>Кувшинова Мария</t>
  </si>
  <si>
    <t>Открытая (23.02.1986)/36</t>
  </si>
  <si>
    <t>58,90</t>
  </si>
  <si>
    <t>60,0</t>
  </si>
  <si>
    <t>65,0</t>
  </si>
  <si>
    <t>67,5</t>
  </si>
  <si>
    <t>ВЕСОВАЯ КАТЕГОРИЯ   52</t>
  </si>
  <si>
    <t>Алиев Амин</t>
  </si>
  <si>
    <t>Юноши 14-16 (12.02.2009)/13</t>
  </si>
  <si>
    <t>43,30</t>
  </si>
  <si>
    <t xml:space="preserve">Ульяновск/Ульяновская область </t>
  </si>
  <si>
    <t>32,5</t>
  </si>
  <si>
    <t>35,0</t>
  </si>
  <si>
    <t>37,5</t>
  </si>
  <si>
    <t>Павлунин Артём</t>
  </si>
  <si>
    <t>Юноши 14-16 (18.02.2011)/11</t>
  </si>
  <si>
    <t>40,90</t>
  </si>
  <si>
    <t>30,0</t>
  </si>
  <si>
    <t>Абубякеров Айваз</t>
  </si>
  <si>
    <t>Юноши 14-16 (04.09.2012)/9</t>
  </si>
  <si>
    <t>48,80</t>
  </si>
  <si>
    <t>22,5</t>
  </si>
  <si>
    <t>25,0</t>
  </si>
  <si>
    <t>ВЕСОВАЯ КАТЕГОРИЯ   56</t>
  </si>
  <si>
    <t>Алиев Амир</t>
  </si>
  <si>
    <t>Юноши 14-16 (24.01.2008)/14</t>
  </si>
  <si>
    <t>52,20</t>
  </si>
  <si>
    <t>45,0</t>
  </si>
  <si>
    <t>47,5</t>
  </si>
  <si>
    <t>50,0</t>
  </si>
  <si>
    <t>Абубякеров Айдар</t>
  </si>
  <si>
    <t>Юноши 14-16 (27.08.2010)/11</t>
  </si>
  <si>
    <t>54,20</t>
  </si>
  <si>
    <t>Чобанян Эрик</t>
  </si>
  <si>
    <t>Юноши 14-16 (28.05.2009)/12</t>
  </si>
  <si>
    <t>58,70</t>
  </si>
  <si>
    <t>40,0</t>
  </si>
  <si>
    <t>Довженко Павел</t>
  </si>
  <si>
    <t>Юноши 14-16 (16.06.2011)/10</t>
  </si>
  <si>
    <t>76,50</t>
  </si>
  <si>
    <t>20,0</t>
  </si>
  <si>
    <t>Климухин Александр</t>
  </si>
  <si>
    <t>Открытая (31.05.1995)/26</t>
  </si>
  <si>
    <t>165,0</t>
  </si>
  <si>
    <t>Соломка Алексей</t>
  </si>
  <si>
    <t>Открытая (24.06.1994)/27</t>
  </si>
  <si>
    <t>82,50</t>
  </si>
  <si>
    <t>145,0</t>
  </si>
  <si>
    <t>152,5</t>
  </si>
  <si>
    <t>155,0</t>
  </si>
  <si>
    <t>Даудрих Алексей</t>
  </si>
  <si>
    <t>Открытая (23.12.1997)/24</t>
  </si>
  <si>
    <t>150,0</t>
  </si>
  <si>
    <t>Амяшкин Алексей</t>
  </si>
  <si>
    <t>Открытая (06.09.1983)/38</t>
  </si>
  <si>
    <t>81,60</t>
  </si>
  <si>
    <t>ВЕСОВАЯ КАТЕГОРИЯ   90</t>
  </si>
  <si>
    <t>Ламин Максим</t>
  </si>
  <si>
    <t>Открытая (07.08.1993)/28</t>
  </si>
  <si>
    <t>88,40</t>
  </si>
  <si>
    <t>200,0</t>
  </si>
  <si>
    <t>Конкин Владимир</t>
  </si>
  <si>
    <t>Открытая (21.06.1989)/32</t>
  </si>
  <si>
    <t>89,70</t>
  </si>
  <si>
    <t xml:space="preserve">Саратов/Саратовская область </t>
  </si>
  <si>
    <t>167,5</t>
  </si>
  <si>
    <t>172,5</t>
  </si>
  <si>
    <t>Голомазов Денис</t>
  </si>
  <si>
    <t>Открытая (23.09.1991)/30</t>
  </si>
  <si>
    <t>85,00</t>
  </si>
  <si>
    <t>135,0</t>
  </si>
  <si>
    <t>Вашковец Дмитрий</t>
  </si>
  <si>
    <t>Открытая (26.07.1993)/28</t>
  </si>
  <si>
    <t>84,70</t>
  </si>
  <si>
    <t>130,0</t>
  </si>
  <si>
    <t>ВЕСОВАЯ КАТЕГОРИЯ   100</t>
  </si>
  <si>
    <t>Харитонов Даниил</t>
  </si>
  <si>
    <t>Юниоры (05.08.1999)/22</t>
  </si>
  <si>
    <t>99,20</t>
  </si>
  <si>
    <t>Мезин Александр</t>
  </si>
  <si>
    <t>Мастера 50-59 (12.06.1965)/56</t>
  </si>
  <si>
    <t>96,70</t>
  </si>
  <si>
    <t>185,0</t>
  </si>
  <si>
    <t>195,0</t>
  </si>
  <si>
    <t>Васильев Валерий</t>
  </si>
  <si>
    <t>Мастера 70-79 (19.09.1947)/74</t>
  </si>
  <si>
    <t>98,30</t>
  </si>
  <si>
    <t>137,5</t>
  </si>
  <si>
    <t>ВЕСОВАЯ КАТЕГОРИЯ   125</t>
  </si>
  <si>
    <t>Клят Виталий</t>
  </si>
  <si>
    <t>Открытая (23.04.1993)/29</t>
  </si>
  <si>
    <t>117,80</t>
  </si>
  <si>
    <t>162,5</t>
  </si>
  <si>
    <t xml:space="preserve">Открытая </t>
  </si>
  <si>
    <t xml:space="preserve">Результат </t>
  </si>
  <si>
    <t>60</t>
  </si>
  <si>
    <t xml:space="preserve">Юноши </t>
  </si>
  <si>
    <t xml:space="preserve">Юноши 14-16 </t>
  </si>
  <si>
    <t>56</t>
  </si>
  <si>
    <t>48,8650</t>
  </si>
  <si>
    <t>52</t>
  </si>
  <si>
    <t>45,4125</t>
  </si>
  <si>
    <t>45,2963</t>
  </si>
  <si>
    <t>90</t>
  </si>
  <si>
    <t>122,4360</t>
  </si>
  <si>
    <t>111,3585</t>
  </si>
  <si>
    <t>110,3138</t>
  </si>
  <si>
    <t>2</t>
  </si>
  <si>
    <t>3</t>
  </si>
  <si>
    <t>4</t>
  </si>
  <si>
    <t>Баклов Роман</t>
  </si>
  <si>
    <t>Юниоры (31.08.1998)/23</t>
  </si>
  <si>
    <t>79,80</t>
  </si>
  <si>
    <t>225,0</t>
  </si>
  <si>
    <t>Маслюк Константин</t>
  </si>
  <si>
    <t>Открытая (11.11.1994)/27</t>
  </si>
  <si>
    <t>86,50</t>
  </si>
  <si>
    <t>235,0</t>
  </si>
  <si>
    <t>240,0</t>
  </si>
  <si>
    <t>ВЕСОВАЯ КАТЕГОРИЯ   110</t>
  </si>
  <si>
    <t>Ближин Михаил</t>
  </si>
  <si>
    <t>Открытая (25.10.1985)/36</t>
  </si>
  <si>
    <t>100,80</t>
  </si>
  <si>
    <t xml:space="preserve">Gloss </t>
  </si>
  <si>
    <t>Чемаров Иван</t>
  </si>
  <si>
    <t>30,40</t>
  </si>
  <si>
    <t>Кирпичев Алекснадр</t>
  </si>
  <si>
    <t>39,50</t>
  </si>
  <si>
    <t>15,0</t>
  </si>
  <si>
    <t>17,5</t>
  </si>
  <si>
    <t>10,0</t>
  </si>
  <si>
    <t>12,5</t>
  </si>
  <si>
    <t>52,50</t>
  </si>
  <si>
    <t>Султанов Артур</t>
  </si>
  <si>
    <t>59,70</t>
  </si>
  <si>
    <t>42,5</t>
  </si>
  <si>
    <t>Моторин Владимир</t>
  </si>
  <si>
    <t>70,10</t>
  </si>
  <si>
    <t>75,0</t>
  </si>
  <si>
    <t>Качурин Евгений</t>
  </si>
  <si>
    <t>Открытая (30.11.1989)/32</t>
  </si>
  <si>
    <t>89,90</t>
  </si>
  <si>
    <t>35,5682</t>
  </si>
  <si>
    <t>29,0160</t>
  </si>
  <si>
    <t>23,9720</t>
  </si>
  <si>
    <t xml:space="preserve">Самостоятельно </t>
  </si>
  <si>
    <t xml:space="preserve"> Самостоятельно </t>
  </si>
  <si>
    <t>Открытый Кубок «InMotion»
WRPF Жим лежа среди спортсменов с физическими особенностями
Пенза/Пензенская область, 08 мая 2022 года</t>
  </si>
  <si>
    <t>Открытый Кубок «InMotion»
WRPF Силовое двоеборье без экипировки
Пенза/Пензенская область, 08 мая 2022 года</t>
  </si>
  <si>
    <t>Открытый Кубок «InMotion»
WRPF Становая тяга без экипировки
Пенза/Пензенская область, 08 мая 2022 года</t>
  </si>
  <si>
    <t>Открытый Кубок «InMotion»
WRPF Жим лежа без экипировки
Пенза/Пензенская область, 08 мая 2022 года</t>
  </si>
  <si>
    <t>Открытый Кубок «InMotion»
WRPF Пауэрлифтинг без экипировки
Пенза/Пензенская область, 08 мая 2022 года</t>
  </si>
  <si>
    <t>Весовая категория</t>
  </si>
  <si>
    <t>Юноши 13-19 (27.11.2011)/10</t>
  </si>
  <si>
    <t>Юноши 13-19 (02.10.2011)/10</t>
  </si>
  <si>
    <t>Юноши 13-19 (12.02.2009)/13</t>
  </si>
  <si>
    <t>Юноши 13-19 (24.01.2008)/14</t>
  </si>
  <si>
    <t>Юноши 13-19 (08.04.2004)/18</t>
  </si>
  <si>
    <t>Юноши 13-19 (28.05.2009)/12</t>
  </si>
  <si>
    <t>Юноши 13-19 (20.01.2004)/18</t>
  </si>
  <si>
    <t xml:space="preserve">Юноши 13-19 </t>
  </si>
  <si>
    <t>Открытый Кубок «InMotion»
WRPF Строгий подъем штанги на бицепс
Пенза/Пензенская область, 08 мая 2022 года</t>
  </si>
  <si>
    <t>№</t>
  </si>
  <si>
    <t>Жим</t>
  </si>
  <si>
    <t xml:space="preserve">
Дата рождения/Возраст</t>
  </si>
  <si>
    <t>Возрастная группа</t>
  </si>
  <si>
    <t>J</t>
  </si>
  <si>
    <t>O</t>
  </si>
  <si>
    <t>T1</t>
  </si>
  <si>
    <t>M2</t>
  </si>
  <si>
    <t>M4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</si>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</sst>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1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8" bestFit="1" customWidth="1"/>
    <col min="20" max="20" width="8.5" style="6" bestFit="1" customWidth="1"/>
    <col min="21" max="21" width="18.1640625" style="5" customWidth="1"/>
    <col min="22" max="16384" width="9.1640625" style="3"/>
  </cols>
  <sheetData>
    <row r="1" spans="1:21" s="2" customFormat="1" ht="29" customHeight="1">
      <c r="A1" s="32" t="s">
        <v>203</v>
      </c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5"/>
    </row>
    <row r="2" spans="1:21" s="2" customFormat="1" ht="62" customHeight="1" thickBot="1">
      <c r="A2" s="36"/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9"/>
    </row>
    <row r="3" spans="1:21" s="1" customFormat="1" ht="12.75" customHeight="1">
      <c r="A3" s="40" t="s">
        <v>214</v>
      </c>
      <c r="B3" s="47" t="s">
        <v>0</v>
      </c>
      <c r="C3" s="42" t="s">
        <v>216</v>
      </c>
      <c r="D3" s="42" t="s">
        <v>5</v>
      </c>
      <c r="E3" s="44" t="s">
        <v>217</v>
      </c>
      <c r="F3" s="44" t="s">
        <v>4</v>
      </c>
      <c r="G3" s="44" t="s">
        <v>8</v>
      </c>
      <c r="H3" s="44"/>
      <c r="I3" s="44"/>
      <c r="J3" s="44"/>
      <c r="K3" s="44" t="s">
        <v>9</v>
      </c>
      <c r="L3" s="44"/>
      <c r="M3" s="44"/>
      <c r="N3" s="44"/>
      <c r="O3" s="44" t="s">
        <v>10</v>
      </c>
      <c r="P3" s="44"/>
      <c r="Q3" s="44"/>
      <c r="R3" s="44"/>
      <c r="S3" s="49" t="s">
        <v>1</v>
      </c>
      <c r="T3" s="44" t="s">
        <v>2</v>
      </c>
      <c r="U3" s="51"/>
    </row>
    <row r="4" spans="1:21" s="1" customFormat="1" ht="21" customHeight="1" thickBot="1">
      <c r="A4" s="41"/>
      <c r="B4" s="48"/>
      <c r="C4" s="43"/>
      <c r="D4" s="43"/>
      <c r="E4" s="43"/>
      <c r="F4" s="43"/>
      <c r="G4" s="4">
        <v>1</v>
      </c>
      <c r="H4" s="4">
        <v>2</v>
      </c>
      <c r="I4" s="4">
        <v>3</v>
      </c>
      <c r="J4" s="4" t="s">
        <v>3</v>
      </c>
      <c r="K4" s="4">
        <v>1</v>
      </c>
      <c r="L4" s="4">
        <v>2</v>
      </c>
      <c r="M4" s="4">
        <v>3</v>
      </c>
      <c r="N4" s="4" t="s">
        <v>3</v>
      </c>
      <c r="O4" s="4">
        <v>1</v>
      </c>
      <c r="P4" s="4">
        <v>2</v>
      </c>
      <c r="Q4" s="4">
        <v>3</v>
      </c>
      <c r="R4" s="4" t="s">
        <v>3</v>
      </c>
      <c r="S4" s="50"/>
      <c r="T4" s="43"/>
      <c r="U4" s="52"/>
    </row>
    <row r="5" spans="1:21" ht="16">
      <c r="A5" s="53" t="s">
        <v>11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21">
      <c r="A6" s="9" t="s">
        <v>48</v>
      </c>
      <c r="B6" s="8" t="s">
        <v>12</v>
      </c>
      <c r="C6" s="8" t="s">
        <v>13</v>
      </c>
      <c r="D6" s="8" t="s">
        <v>14</v>
      </c>
      <c r="E6" s="8" t="s">
        <v>218</v>
      </c>
      <c r="F6" s="8" t="s">
        <v>15</v>
      </c>
      <c r="G6" s="18" t="s">
        <v>16</v>
      </c>
      <c r="H6" s="18" t="s">
        <v>17</v>
      </c>
      <c r="I6" s="19" t="s">
        <v>18</v>
      </c>
      <c r="J6" s="9"/>
      <c r="K6" s="18" t="s">
        <v>19</v>
      </c>
      <c r="L6" s="18" t="s">
        <v>20</v>
      </c>
      <c r="M6" s="19" t="s">
        <v>21</v>
      </c>
      <c r="N6" s="9"/>
      <c r="O6" s="18" t="s">
        <v>22</v>
      </c>
      <c r="P6" s="18" t="s">
        <v>16</v>
      </c>
      <c r="Q6" s="18" t="s">
        <v>23</v>
      </c>
      <c r="R6" s="9"/>
      <c r="S6" s="29" t="str">
        <f>"560,0"</f>
        <v>560,0</v>
      </c>
      <c r="T6" s="9" t="str">
        <f>"402,0240"</f>
        <v>402,0240</v>
      </c>
      <c r="U6" s="8" t="s">
        <v>197</v>
      </c>
    </row>
    <row r="7" spans="1:21">
      <c r="B7" s="5" t="s">
        <v>7</v>
      </c>
    </row>
    <row r="8" spans="1:21" ht="16">
      <c r="A8" s="45" t="s">
        <v>24</v>
      </c>
      <c r="B8" s="45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</row>
    <row r="9" spans="1:21">
      <c r="A9" s="11" t="s">
        <v>48</v>
      </c>
      <c r="B9" s="10" t="s">
        <v>25</v>
      </c>
      <c r="C9" s="10" t="s">
        <v>26</v>
      </c>
      <c r="D9" s="10" t="s">
        <v>27</v>
      </c>
      <c r="E9" s="10" t="s">
        <v>218</v>
      </c>
      <c r="F9" s="10" t="s">
        <v>15</v>
      </c>
      <c r="G9" s="20" t="s">
        <v>28</v>
      </c>
      <c r="H9" s="21" t="s">
        <v>29</v>
      </c>
      <c r="I9" s="21" t="s">
        <v>30</v>
      </c>
      <c r="J9" s="11"/>
      <c r="K9" s="20" t="s">
        <v>31</v>
      </c>
      <c r="L9" s="20" t="s">
        <v>32</v>
      </c>
      <c r="M9" s="21" t="s">
        <v>33</v>
      </c>
      <c r="N9" s="11"/>
      <c r="O9" s="20" t="s">
        <v>28</v>
      </c>
      <c r="P9" s="20" t="s">
        <v>29</v>
      </c>
      <c r="Q9" s="20" t="s">
        <v>34</v>
      </c>
      <c r="R9" s="11"/>
      <c r="S9" s="30" t="str">
        <f>"450,0"</f>
        <v>450,0</v>
      </c>
      <c r="T9" s="11" t="str">
        <f>"303,7050"</f>
        <v>303,7050</v>
      </c>
      <c r="U9" s="10" t="s">
        <v>198</v>
      </c>
    </row>
    <row r="10" spans="1:21">
      <c r="A10" s="13" t="s">
        <v>49</v>
      </c>
      <c r="B10" s="12" t="s">
        <v>35</v>
      </c>
      <c r="C10" s="12" t="s">
        <v>36</v>
      </c>
      <c r="D10" s="12" t="s">
        <v>37</v>
      </c>
      <c r="E10" s="12" t="s">
        <v>219</v>
      </c>
      <c r="F10" s="12" t="s">
        <v>15</v>
      </c>
      <c r="G10" s="22" t="s">
        <v>21</v>
      </c>
      <c r="H10" s="23" t="s">
        <v>28</v>
      </c>
      <c r="I10" s="22" t="s">
        <v>38</v>
      </c>
      <c r="J10" s="13"/>
      <c r="K10" s="23" t="s">
        <v>39</v>
      </c>
      <c r="L10" s="23" t="s">
        <v>40</v>
      </c>
      <c r="M10" s="22" t="s">
        <v>20</v>
      </c>
      <c r="N10" s="13"/>
      <c r="O10" s="22" t="s">
        <v>21</v>
      </c>
      <c r="P10" s="13"/>
      <c r="Q10" s="13"/>
      <c r="R10" s="13"/>
      <c r="S10" s="31">
        <v>0</v>
      </c>
      <c r="T10" s="13" t="str">
        <f>"0,0000"</f>
        <v>0,0000</v>
      </c>
      <c r="U10" s="12" t="s">
        <v>198</v>
      </c>
    </row>
    <row r="11" spans="1:21">
      <c r="B11" s="5" t="s">
        <v>7</v>
      </c>
    </row>
  </sheetData>
  <mergeCells count="15">
    <mergeCell ref="A8:R8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4.8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0.1640625" style="5" customWidth="1"/>
    <col min="18" max="16384" width="9.1640625" style="3"/>
  </cols>
  <sheetData>
    <row r="1" spans="1:17" s="2" customFormat="1" ht="29" customHeight="1">
      <c r="A1" s="32" t="s">
        <v>200</v>
      </c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5"/>
    </row>
    <row r="2" spans="1:17" s="2" customFormat="1" ht="62" customHeight="1" thickBot="1">
      <c r="A2" s="36"/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9"/>
    </row>
    <row r="3" spans="1:17" s="1" customFormat="1" ht="12.75" customHeight="1">
      <c r="A3" s="40" t="s">
        <v>214</v>
      </c>
      <c r="B3" s="47" t="s">
        <v>0</v>
      </c>
      <c r="C3" s="42" t="s">
        <v>216</v>
      </c>
      <c r="D3" s="42" t="s">
        <v>5</v>
      </c>
      <c r="E3" s="44" t="s">
        <v>217</v>
      </c>
      <c r="F3" s="44" t="s">
        <v>4</v>
      </c>
      <c r="G3" s="44" t="s">
        <v>9</v>
      </c>
      <c r="H3" s="44"/>
      <c r="I3" s="44"/>
      <c r="J3" s="44"/>
      <c r="K3" s="44" t="s">
        <v>10</v>
      </c>
      <c r="L3" s="44"/>
      <c r="M3" s="44"/>
      <c r="N3" s="44"/>
      <c r="O3" s="44" t="s">
        <v>1</v>
      </c>
      <c r="P3" s="44" t="s">
        <v>2</v>
      </c>
      <c r="Q3" s="51"/>
    </row>
    <row r="4" spans="1:17" s="1" customFormat="1" ht="21" customHeight="1" thickBot="1">
      <c r="A4" s="41"/>
      <c r="B4" s="48"/>
      <c r="C4" s="43"/>
      <c r="D4" s="43"/>
      <c r="E4" s="43"/>
      <c r="F4" s="43"/>
      <c r="G4" s="4">
        <v>1</v>
      </c>
      <c r="H4" s="4">
        <v>2</v>
      </c>
      <c r="I4" s="4">
        <v>3</v>
      </c>
      <c r="J4" s="4" t="s">
        <v>3</v>
      </c>
      <c r="K4" s="4">
        <v>1</v>
      </c>
      <c r="L4" s="4">
        <v>2</v>
      </c>
      <c r="M4" s="4">
        <v>3</v>
      </c>
      <c r="N4" s="4" t="s">
        <v>3</v>
      </c>
      <c r="O4" s="43"/>
      <c r="P4" s="43"/>
      <c r="Q4" s="52"/>
    </row>
    <row r="5" spans="1:17" ht="16">
      <c r="A5" s="53" t="s">
        <v>171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7">
      <c r="A6" s="9" t="s">
        <v>48</v>
      </c>
      <c r="B6" s="8" t="s">
        <v>172</v>
      </c>
      <c r="C6" s="8" t="s">
        <v>173</v>
      </c>
      <c r="D6" s="8" t="s">
        <v>174</v>
      </c>
      <c r="E6" s="8" t="s">
        <v>219</v>
      </c>
      <c r="F6" s="8" t="s">
        <v>15</v>
      </c>
      <c r="G6" s="18" t="s">
        <v>33</v>
      </c>
      <c r="H6" s="18" t="s">
        <v>19</v>
      </c>
      <c r="I6" s="18" t="s">
        <v>126</v>
      </c>
      <c r="J6" s="9"/>
      <c r="K6" s="18" t="s">
        <v>22</v>
      </c>
      <c r="L6" s="18" t="s">
        <v>16</v>
      </c>
      <c r="M6" s="18" t="s">
        <v>23</v>
      </c>
      <c r="N6" s="9"/>
      <c r="O6" s="9" t="str">
        <f>"342,5"</f>
        <v>342,5</v>
      </c>
      <c r="P6" s="9" t="str">
        <f>"207,7948"</f>
        <v>207,7948</v>
      </c>
      <c r="Q6" s="8" t="s">
        <v>198</v>
      </c>
    </row>
    <row r="7" spans="1:17">
      <c r="B7" s="5" t="s">
        <v>7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4"/>
  <sheetViews>
    <sheetView topLeftCell="A11" workbookViewId="0">
      <selection activeCell="E39" sqref="E39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0.1640625" style="5" bestFit="1" customWidth="1"/>
    <col min="7" max="10" width="5.5" style="6" customWidth="1"/>
    <col min="11" max="11" width="10.5" style="6" bestFit="1" customWidth="1"/>
    <col min="12" max="12" width="8.5" style="6" bestFit="1" customWidth="1"/>
    <col min="13" max="13" width="22.1640625" style="5" customWidth="1"/>
    <col min="14" max="16384" width="9.1640625" style="3"/>
  </cols>
  <sheetData>
    <row r="1" spans="1:13" s="2" customFormat="1" ht="29" customHeight="1">
      <c r="A1" s="32" t="s">
        <v>202</v>
      </c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s="2" customFormat="1" ht="62" customHeight="1" thickBot="1">
      <c r="A2" s="36"/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1:13" s="1" customFormat="1" ht="12.75" customHeight="1">
      <c r="A3" s="40" t="s">
        <v>214</v>
      </c>
      <c r="B3" s="47" t="s">
        <v>0</v>
      </c>
      <c r="C3" s="42" t="s">
        <v>216</v>
      </c>
      <c r="D3" s="42" t="s">
        <v>5</v>
      </c>
      <c r="E3" s="44" t="s">
        <v>217</v>
      </c>
      <c r="F3" s="44" t="s">
        <v>4</v>
      </c>
      <c r="G3" s="44" t="s">
        <v>9</v>
      </c>
      <c r="H3" s="44"/>
      <c r="I3" s="44"/>
      <c r="J3" s="44"/>
      <c r="K3" s="44" t="s">
        <v>50</v>
      </c>
      <c r="L3" s="44" t="s">
        <v>2</v>
      </c>
      <c r="M3" s="51"/>
    </row>
    <row r="4" spans="1:13" s="1" customFormat="1" ht="21" customHeight="1" thickBot="1">
      <c r="A4" s="41"/>
      <c r="B4" s="48"/>
      <c r="C4" s="43"/>
      <c r="D4" s="43"/>
      <c r="E4" s="43"/>
      <c r="F4" s="43"/>
      <c r="G4" s="4">
        <v>1</v>
      </c>
      <c r="H4" s="4">
        <v>2</v>
      </c>
      <c r="I4" s="4">
        <v>3</v>
      </c>
      <c r="J4" s="4" t="s">
        <v>3</v>
      </c>
      <c r="K4" s="43"/>
      <c r="L4" s="43"/>
      <c r="M4" s="52"/>
    </row>
    <row r="5" spans="1:13" ht="16">
      <c r="A5" s="53" t="s">
        <v>51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9" t="s">
        <v>48</v>
      </c>
      <c r="B6" s="8" t="s">
        <v>52</v>
      </c>
      <c r="C6" s="8" t="s">
        <v>53</v>
      </c>
      <c r="D6" s="8" t="s">
        <v>54</v>
      </c>
      <c r="E6" s="8" t="s">
        <v>219</v>
      </c>
      <c r="F6" s="8" t="s">
        <v>15</v>
      </c>
      <c r="G6" s="18" t="s">
        <v>55</v>
      </c>
      <c r="H6" s="18" t="s">
        <v>56</v>
      </c>
      <c r="I6" s="19" t="s">
        <v>57</v>
      </c>
      <c r="J6" s="9"/>
      <c r="K6" s="9" t="str">
        <f>"65,0"</f>
        <v>65,0</v>
      </c>
      <c r="L6" s="9" t="str">
        <f>"73,5150"</f>
        <v>73,5150</v>
      </c>
      <c r="M6" s="8" t="s">
        <v>198</v>
      </c>
    </row>
    <row r="7" spans="1:13">
      <c r="B7" s="5" t="s">
        <v>7</v>
      </c>
    </row>
    <row r="8" spans="1:13" ht="16">
      <c r="A8" s="45" t="s">
        <v>58</v>
      </c>
      <c r="B8" s="45"/>
      <c r="C8" s="46"/>
      <c r="D8" s="46"/>
      <c r="E8" s="46"/>
      <c r="F8" s="46"/>
      <c r="G8" s="46"/>
      <c r="H8" s="46"/>
      <c r="I8" s="46"/>
      <c r="J8" s="46"/>
    </row>
    <row r="9" spans="1:13">
      <c r="A9" s="11" t="s">
        <v>48</v>
      </c>
      <c r="B9" s="10" t="s">
        <v>59</v>
      </c>
      <c r="C9" s="10" t="s">
        <v>60</v>
      </c>
      <c r="D9" s="10" t="s">
        <v>61</v>
      </c>
      <c r="E9" s="10" t="s">
        <v>220</v>
      </c>
      <c r="F9" s="10" t="s">
        <v>62</v>
      </c>
      <c r="G9" s="20" t="s">
        <v>63</v>
      </c>
      <c r="H9" s="20" t="s">
        <v>64</v>
      </c>
      <c r="I9" s="20" t="s">
        <v>65</v>
      </c>
      <c r="J9" s="11"/>
      <c r="K9" s="11" t="str">
        <f>"37,5"</f>
        <v>37,5</v>
      </c>
      <c r="L9" s="11" t="str">
        <f>"45,2963"</f>
        <v>45,2963</v>
      </c>
      <c r="M9" s="10" t="s">
        <v>198</v>
      </c>
    </row>
    <row r="10" spans="1:13">
      <c r="A10" s="25" t="s">
        <v>159</v>
      </c>
      <c r="B10" s="24" t="s">
        <v>66</v>
      </c>
      <c r="C10" s="24" t="s">
        <v>67</v>
      </c>
      <c r="D10" s="24" t="s">
        <v>68</v>
      </c>
      <c r="E10" s="24" t="s">
        <v>220</v>
      </c>
      <c r="F10" s="24" t="s">
        <v>62</v>
      </c>
      <c r="G10" s="26" t="s">
        <v>69</v>
      </c>
      <c r="H10" s="26" t="s">
        <v>63</v>
      </c>
      <c r="I10" s="26" t="s">
        <v>64</v>
      </c>
      <c r="J10" s="25"/>
      <c r="K10" s="25" t="str">
        <f>"35,0"</f>
        <v>35,0</v>
      </c>
      <c r="L10" s="25" t="str">
        <f>"45,4125"</f>
        <v>45,4125</v>
      </c>
      <c r="M10" s="24" t="s">
        <v>198</v>
      </c>
    </row>
    <row r="11" spans="1:13">
      <c r="A11" s="13" t="s">
        <v>160</v>
      </c>
      <c r="B11" s="12" t="s">
        <v>70</v>
      </c>
      <c r="C11" s="12" t="s">
        <v>71</v>
      </c>
      <c r="D11" s="12" t="s">
        <v>72</v>
      </c>
      <c r="E11" s="12" t="s">
        <v>220</v>
      </c>
      <c r="F11" s="12" t="s">
        <v>62</v>
      </c>
      <c r="G11" s="23" t="s">
        <v>73</v>
      </c>
      <c r="H11" s="22" t="s">
        <v>74</v>
      </c>
      <c r="I11" s="23" t="s">
        <v>74</v>
      </c>
      <c r="J11" s="13"/>
      <c r="K11" s="13" t="str">
        <f>"25,0"</f>
        <v>25,0</v>
      </c>
      <c r="L11" s="13" t="str">
        <f>"26,2700"</f>
        <v>26,2700</v>
      </c>
      <c r="M11" s="12" t="s">
        <v>198</v>
      </c>
    </row>
    <row r="12" spans="1:13">
      <c r="B12" s="5" t="s">
        <v>7</v>
      </c>
    </row>
    <row r="13" spans="1:13" ht="16">
      <c r="A13" s="45" t="s">
        <v>75</v>
      </c>
      <c r="B13" s="45"/>
      <c r="C13" s="46"/>
      <c r="D13" s="46"/>
      <c r="E13" s="46"/>
      <c r="F13" s="46"/>
      <c r="G13" s="46"/>
      <c r="H13" s="46"/>
      <c r="I13" s="46"/>
      <c r="J13" s="46"/>
    </row>
    <row r="14" spans="1:13">
      <c r="A14" s="11" t="s">
        <v>48</v>
      </c>
      <c r="B14" s="10" t="s">
        <v>76</v>
      </c>
      <c r="C14" s="10" t="s">
        <v>77</v>
      </c>
      <c r="D14" s="10" t="s">
        <v>78</v>
      </c>
      <c r="E14" s="10" t="s">
        <v>220</v>
      </c>
      <c r="F14" s="10" t="s">
        <v>62</v>
      </c>
      <c r="G14" s="20" t="s">
        <v>79</v>
      </c>
      <c r="H14" s="20" t="s">
        <v>80</v>
      </c>
      <c r="I14" s="20" t="s">
        <v>81</v>
      </c>
      <c r="J14" s="11"/>
      <c r="K14" s="11" t="str">
        <f>"50,0"</f>
        <v>50,0</v>
      </c>
      <c r="L14" s="11" t="str">
        <f>"48,8650"</f>
        <v>48,8650</v>
      </c>
      <c r="M14" s="10" t="s">
        <v>198</v>
      </c>
    </row>
    <row r="15" spans="1:13">
      <c r="A15" s="13" t="s">
        <v>159</v>
      </c>
      <c r="B15" s="12" t="s">
        <v>82</v>
      </c>
      <c r="C15" s="12" t="s">
        <v>83</v>
      </c>
      <c r="D15" s="12" t="s">
        <v>84</v>
      </c>
      <c r="E15" s="12" t="s">
        <v>220</v>
      </c>
      <c r="F15" s="12" t="s">
        <v>62</v>
      </c>
      <c r="G15" s="23" t="s">
        <v>73</v>
      </c>
      <c r="H15" s="22" t="s">
        <v>74</v>
      </c>
      <c r="I15" s="23" t="s">
        <v>74</v>
      </c>
      <c r="J15" s="13"/>
      <c r="K15" s="13" t="str">
        <f>"25,0"</f>
        <v>25,0</v>
      </c>
      <c r="L15" s="13" t="str">
        <f>"23,5100"</f>
        <v>23,5100</v>
      </c>
      <c r="M15" s="12" t="s">
        <v>198</v>
      </c>
    </row>
    <row r="16" spans="1:13">
      <c r="B16" s="5" t="s">
        <v>7</v>
      </c>
    </row>
    <row r="17" spans="1:13" ht="16">
      <c r="A17" s="45" t="s">
        <v>51</v>
      </c>
      <c r="B17" s="45"/>
      <c r="C17" s="46"/>
      <c r="D17" s="46"/>
      <c r="E17" s="46"/>
      <c r="F17" s="46"/>
      <c r="G17" s="46"/>
      <c r="H17" s="46"/>
      <c r="I17" s="46"/>
      <c r="J17" s="46"/>
    </row>
    <row r="18" spans="1:13">
      <c r="A18" s="9" t="s">
        <v>48</v>
      </c>
      <c r="B18" s="8" t="s">
        <v>85</v>
      </c>
      <c r="C18" s="8" t="s">
        <v>86</v>
      </c>
      <c r="D18" s="8" t="s">
        <v>87</v>
      </c>
      <c r="E18" s="8" t="s">
        <v>220</v>
      </c>
      <c r="F18" s="8" t="s">
        <v>62</v>
      </c>
      <c r="G18" s="18" t="s">
        <v>64</v>
      </c>
      <c r="H18" s="18" t="s">
        <v>65</v>
      </c>
      <c r="I18" s="18" t="s">
        <v>88</v>
      </c>
      <c r="J18" s="9"/>
      <c r="K18" s="9" t="str">
        <f>"40,0"</f>
        <v>40,0</v>
      </c>
      <c r="L18" s="9" t="str">
        <f>"34,8120"</f>
        <v>34,8120</v>
      </c>
      <c r="M18" s="8" t="s">
        <v>198</v>
      </c>
    </row>
    <row r="19" spans="1:13">
      <c r="B19" s="5" t="s">
        <v>7</v>
      </c>
    </row>
    <row r="20" spans="1:13" ht="16">
      <c r="A20" s="45" t="s">
        <v>24</v>
      </c>
      <c r="B20" s="45"/>
      <c r="C20" s="46"/>
      <c r="D20" s="46"/>
      <c r="E20" s="46"/>
      <c r="F20" s="46"/>
      <c r="G20" s="46"/>
      <c r="H20" s="46"/>
      <c r="I20" s="46"/>
      <c r="J20" s="46"/>
    </row>
    <row r="21" spans="1:13">
      <c r="A21" s="11" t="s">
        <v>48</v>
      </c>
      <c r="B21" s="10" t="s">
        <v>89</v>
      </c>
      <c r="C21" s="10" t="s">
        <v>90</v>
      </c>
      <c r="D21" s="10" t="s">
        <v>91</v>
      </c>
      <c r="E21" s="10" t="s">
        <v>220</v>
      </c>
      <c r="F21" s="10" t="s">
        <v>62</v>
      </c>
      <c r="G21" s="20" t="s">
        <v>92</v>
      </c>
      <c r="H21" s="20" t="s">
        <v>73</v>
      </c>
      <c r="I21" s="20" t="s">
        <v>74</v>
      </c>
      <c r="J21" s="11"/>
      <c r="K21" s="11" t="str">
        <f>"25,0"</f>
        <v>25,0</v>
      </c>
      <c r="L21" s="11" t="str">
        <f>"17,5725"</f>
        <v>17,5725</v>
      </c>
      <c r="M21" s="10" t="s">
        <v>198</v>
      </c>
    </row>
    <row r="22" spans="1:13">
      <c r="A22" s="25" t="s">
        <v>48</v>
      </c>
      <c r="B22" s="24" t="s">
        <v>93</v>
      </c>
      <c r="C22" s="24" t="s">
        <v>94</v>
      </c>
      <c r="D22" s="24" t="s">
        <v>27</v>
      </c>
      <c r="E22" s="24" t="s">
        <v>219</v>
      </c>
      <c r="F22" s="24" t="s">
        <v>15</v>
      </c>
      <c r="G22" s="26" t="s">
        <v>28</v>
      </c>
      <c r="H22" s="26" t="s">
        <v>95</v>
      </c>
      <c r="I22" s="27" t="s">
        <v>29</v>
      </c>
      <c r="J22" s="25"/>
      <c r="K22" s="25" t="str">
        <f>"165,0"</f>
        <v>165,0</v>
      </c>
      <c r="L22" s="25" t="str">
        <f>"111,3585"</f>
        <v>111,3585</v>
      </c>
      <c r="M22" s="24" t="s">
        <v>198</v>
      </c>
    </row>
    <row r="23" spans="1:13">
      <c r="A23" s="25" t="s">
        <v>159</v>
      </c>
      <c r="B23" s="24" t="s">
        <v>96</v>
      </c>
      <c r="C23" s="24" t="s">
        <v>97</v>
      </c>
      <c r="D23" s="24" t="s">
        <v>98</v>
      </c>
      <c r="E23" s="24" t="s">
        <v>219</v>
      </c>
      <c r="F23" s="24" t="s">
        <v>15</v>
      </c>
      <c r="G23" s="26" t="s">
        <v>99</v>
      </c>
      <c r="H23" s="26" t="s">
        <v>100</v>
      </c>
      <c r="I23" s="26" t="s">
        <v>101</v>
      </c>
      <c r="J23" s="25"/>
      <c r="K23" s="25" t="str">
        <f>"155,0"</f>
        <v>155,0</v>
      </c>
      <c r="L23" s="25" t="str">
        <f>"103,8345"</f>
        <v>103,8345</v>
      </c>
      <c r="M23" s="24" t="s">
        <v>198</v>
      </c>
    </row>
    <row r="24" spans="1:13">
      <c r="A24" s="13" t="s">
        <v>160</v>
      </c>
      <c r="B24" s="12" t="s">
        <v>102</v>
      </c>
      <c r="C24" s="12" t="s">
        <v>103</v>
      </c>
      <c r="D24" s="12" t="s">
        <v>98</v>
      </c>
      <c r="E24" s="12" t="s">
        <v>219</v>
      </c>
      <c r="F24" s="12" t="s">
        <v>15</v>
      </c>
      <c r="G24" s="23" t="s">
        <v>21</v>
      </c>
      <c r="H24" s="23" t="s">
        <v>104</v>
      </c>
      <c r="I24" s="22" t="s">
        <v>100</v>
      </c>
      <c r="J24" s="13"/>
      <c r="K24" s="13" t="str">
        <f>"150,0"</f>
        <v>150,0</v>
      </c>
      <c r="L24" s="13" t="str">
        <f>"100,4850"</f>
        <v>100,4850</v>
      </c>
      <c r="M24" s="12" t="s">
        <v>198</v>
      </c>
    </row>
    <row r="25" spans="1:13">
      <c r="B25" s="5" t="s">
        <v>7</v>
      </c>
    </row>
    <row r="26" spans="1:13" ht="16">
      <c r="A26" s="45" t="s">
        <v>108</v>
      </c>
      <c r="B26" s="45"/>
      <c r="C26" s="46"/>
      <c r="D26" s="46"/>
      <c r="E26" s="46"/>
      <c r="F26" s="46"/>
      <c r="G26" s="46"/>
      <c r="H26" s="46"/>
      <c r="I26" s="46"/>
      <c r="J26" s="46"/>
    </row>
    <row r="27" spans="1:13">
      <c r="A27" s="11" t="s">
        <v>48</v>
      </c>
      <c r="B27" s="10" t="s">
        <v>109</v>
      </c>
      <c r="C27" s="10" t="s">
        <v>110</v>
      </c>
      <c r="D27" s="10" t="s">
        <v>111</v>
      </c>
      <c r="E27" s="10" t="s">
        <v>219</v>
      </c>
      <c r="F27" s="10" t="s">
        <v>15</v>
      </c>
      <c r="G27" s="20" t="s">
        <v>34</v>
      </c>
      <c r="H27" s="20" t="s">
        <v>22</v>
      </c>
      <c r="I27" s="21" t="s">
        <v>112</v>
      </c>
      <c r="J27" s="11"/>
      <c r="K27" s="11" t="str">
        <f>"190,0"</f>
        <v>190,0</v>
      </c>
      <c r="L27" s="11" t="str">
        <f>"122,4360"</f>
        <v>122,4360</v>
      </c>
      <c r="M27" s="10" t="s">
        <v>197</v>
      </c>
    </row>
    <row r="28" spans="1:13">
      <c r="A28" s="25" t="s">
        <v>159</v>
      </c>
      <c r="B28" s="24" t="s">
        <v>113</v>
      </c>
      <c r="C28" s="24" t="s">
        <v>114</v>
      </c>
      <c r="D28" s="24" t="s">
        <v>115</v>
      </c>
      <c r="E28" s="24" t="s">
        <v>219</v>
      </c>
      <c r="F28" s="24" t="s">
        <v>116</v>
      </c>
      <c r="G28" s="26" t="s">
        <v>28</v>
      </c>
      <c r="H28" s="26" t="s">
        <v>117</v>
      </c>
      <c r="I28" s="26" t="s">
        <v>118</v>
      </c>
      <c r="J28" s="25"/>
      <c r="K28" s="25" t="str">
        <f>"172,5"</f>
        <v>172,5</v>
      </c>
      <c r="L28" s="25" t="str">
        <f>"110,3138"</f>
        <v>110,3138</v>
      </c>
      <c r="M28" s="24" t="s">
        <v>197</v>
      </c>
    </row>
    <row r="29" spans="1:13">
      <c r="A29" s="25" t="s">
        <v>160</v>
      </c>
      <c r="B29" s="24" t="s">
        <v>119</v>
      </c>
      <c r="C29" s="24" t="s">
        <v>120</v>
      </c>
      <c r="D29" s="24" t="s">
        <v>121</v>
      </c>
      <c r="E29" s="24" t="s">
        <v>219</v>
      </c>
      <c r="F29" s="24" t="s">
        <v>15</v>
      </c>
      <c r="G29" s="26" t="s">
        <v>122</v>
      </c>
      <c r="H29" s="26" t="s">
        <v>99</v>
      </c>
      <c r="I29" s="26" t="s">
        <v>100</v>
      </c>
      <c r="J29" s="25"/>
      <c r="K29" s="25" t="str">
        <f>"152,5"</f>
        <v>152,5</v>
      </c>
      <c r="L29" s="25" t="str">
        <f>"100,3907"</f>
        <v>100,3907</v>
      </c>
      <c r="M29" s="24" t="s">
        <v>197</v>
      </c>
    </row>
    <row r="30" spans="1:13">
      <c r="A30" s="13" t="s">
        <v>161</v>
      </c>
      <c r="B30" s="12" t="s">
        <v>123</v>
      </c>
      <c r="C30" s="12" t="s">
        <v>124</v>
      </c>
      <c r="D30" s="12" t="s">
        <v>125</v>
      </c>
      <c r="E30" s="12" t="s">
        <v>219</v>
      </c>
      <c r="F30" s="12" t="s">
        <v>15</v>
      </c>
      <c r="G30" s="23" t="s">
        <v>126</v>
      </c>
      <c r="H30" s="23" t="s">
        <v>122</v>
      </c>
      <c r="I30" s="23" t="s">
        <v>21</v>
      </c>
      <c r="J30" s="13"/>
      <c r="K30" s="13" t="str">
        <f>"140,0"</f>
        <v>140,0</v>
      </c>
      <c r="L30" s="13" t="str">
        <f>"92,3580"</f>
        <v>92,3580</v>
      </c>
      <c r="M30" s="12" t="s">
        <v>198</v>
      </c>
    </row>
    <row r="31" spans="1:13">
      <c r="B31" s="5" t="s">
        <v>7</v>
      </c>
    </row>
    <row r="32" spans="1:13" ht="16">
      <c r="A32" s="45" t="s">
        <v>127</v>
      </c>
      <c r="B32" s="45"/>
      <c r="C32" s="46"/>
      <c r="D32" s="46"/>
      <c r="E32" s="46"/>
      <c r="F32" s="46"/>
      <c r="G32" s="46"/>
      <c r="H32" s="46"/>
      <c r="I32" s="46"/>
      <c r="J32" s="46"/>
    </row>
    <row r="33" spans="1:13">
      <c r="A33" s="11" t="s">
        <v>48</v>
      </c>
      <c r="B33" s="10" t="s">
        <v>128</v>
      </c>
      <c r="C33" s="10" t="s">
        <v>129</v>
      </c>
      <c r="D33" s="10" t="s">
        <v>130</v>
      </c>
      <c r="E33" s="10" t="s">
        <v>218</v>
      </c>
      <c r="F33" s="10" t="s">
        <v>15</v>
      </c>
      <c r="G33" s="21" t="s">
        <v>99</v>
      </c>
      <c r="H33" s="20" t="s">
        <v>99</v>
      </c>
      <c r="I33" s="21" t="s">
        <v>101</v>
      </c>
      <c r="J33" s="11"/>
      <c r="K33" s="11" t="str">
        <f>"145,0"</f>
        <v>145,0</v>
      </c>
      <c r="L33" s="11" t="str">
        <f>"88,5370"</f>
        <v>88,5370</v>
      </c>
      <c r="M33" s="10" t="s">
        <v>198</v>
      </c>
    </row>
    <row r="34" spans="1:13">
      <c r="A34" s="25" t="s">
        <v>48</v>
      </c>
      <c r="B34" s="24" t="s">
        <v>131</v>
      </c>
      <c r="C34" s="24" t="s">
        <v>132</v>
      </c>
      <c r="D34" s="24" t="s">
        <v>133</v>
      </c>
      <c r="E34" s="24" t="s">
        <v>221</v>
      </c>
      <c r="F34" s="24" t="s">
        <v>15</v>
      </c>
      <c r="G34" s="26" t="s">
        <v>30</v>
      </c>
      <c r="H34" s="26" t="s">
        <v>134</v>
      </c>
      <c r="I34" s="26" t="s">
        <v>135</v>
      </c>
      <c r="J34" s="25"/>
      <c r="K34" s="25" t="str">
        <f>"195,0"</f>
        <v>195,0</v>
      </c>
      <c r="L34" s="25" t="str">
        <f>"153,2106"</f>
        <v>153,2106</v>
      </c>
      <c r="M34" s="24" t="s">
        <v>198</v>
      </c>
    </row>
    <row r="35" spans="1:13">
      <c r="A35" s="13" t="s">
        <v>48</v>
      </c>
      <c r="B35" s="12" t="s">
        <v>136</v>
      </c>
      <c r="C35" s="12" t="s">
        <v>137</v>
      </c>
      <c r="D35" s="12" t="s">
        <v>138</v>
      </c>
      <c r="E35" s="12" t="s">
        <v>222</v>
      </c>
      <c r="F35" s="12" t="s">
        <v>15</v>
      </c>
      <c r="G35" s="23" t="s">
        <v>126</v>
      </c>
      <c r="H35" s="23" t="s">
        <v>122</v>
      </c>
      <c r="I35" s="23" t="s">
        <v>139</v>
      </c>
      <c r="J35" s="13"/>
      <c r="K35" s="13" t="str">
        <f>"137,5"</f>
        <v>137,5</v>
      </c>
      <c r="L35" s="13" t="str">
        <f>"156,7492"</f>
        <v>156,7492</v>
      </c>
      <c r="M35" s="12" t="s">
        <v>198</v>
      </c>
    </row>
    <row r="36" spans="1:13">
      <c r="B36" s="5" t="s">
        <v>7</v>
      </c>
    </row>
    <row r="37" spans="1:13" ht="16">
      <c r="A37" s="45" t="s">
        <v>140</v>
      </c>
      <c r="B37" s="45"/>
      <c r="C37" s="46"/>
      <c r="D37" s="46"/>
      <c r="E37" s="46"/>
      <c r="F37" s="46"/>
      <c r="G37" s="46"/>
      <c r="H37" s="46"/>
      <c r="I37" s="46"/>
      <c r="J37" s="46"/>
    </row>
    <row r="38" spans="1:13">
      <c r="A38" s="9" t="s">
        <v>48</v>
      </c>
      <c r="B38" s="8" t="s">
        <v>141</v>
      </c>
      <c r="C38" s="8" t="s">
        <v>142</v>
      </c>
      <c r="D38" s="8" t="s">
        <v>143</v>
      </c>
      <c r="E38" s="8" t="s">
        <v>219</v>
      </c>
      <c r="F38" s="8" t="s">
        <v>15</v>
      </c>
      <c r="G38" s="18" t="s">
        <v>144</v>
      </c>
      <c r="H38" s="18" t="s">
        <v>117</v>
      </c>
      <c r="I38" s="18" t="s">
        <v>29</v>
      </c>
      <c r="J38" s="9"/>
      <c r="K38" s="9" t="str">
        <f>"170,0"</f>
        <v>170,0</v>
      </c>
      <c r="L38" s="9" t="str">
        <f>"98,1750"</f>
        <v>98,1750</v>
      </c>
      <c r="M38" s="8" t="s">
        <v>198</v>
      </c>
    </row>
    <row r="39" spans="1:13">
      <c r="B39" s="5" t="s">
        <v>7</v>
      </c>
    </row>
    <row r="40" spans="1:13">
      <c r="B40" s="5" t="s">
        <v>7</v>
      </c>
    </row>
    <row r="41" spans="1:13">
      <c r="B41" s="5" t="s">
        <v>7</v>
      </c>
    </row>
    <row r="42" spans="1:13" ht="18">
      <c r="B42" s="7" t="s">
        <v>6</v>
      </c>
      <c r="C42" s="7"/>
      <c r="F42" s="3"/>
    </row>
    <row r="43" spans="1:13" ht="16">
      <c r="B43" s="14" t="s">
        <v>41</v>
      </c>
      <c r="C43" s="14"/>
      <c r="F43" s="3"/>
    </row>
    <row r="44" spans="1:13" ht="14">
      <c r="B44" s="15"/>
      <c r="C44" s="16" t="s">
        <v>148</v>
      </c>
      <c r="F44" s="3"/>
    </row>
    <row r="45" spans="1:13" ht="14">
      <c r="B45" s="17" t="s">
        <v>42</v>
      </c>
      <c r="C45" s="17" t="s">
        <v>43</v>
      </c>
      <c r="D45" s="17" t="s">
        <v>204</v>
      </c>
      <c r="E45" s="17" t="s">
        <v>146</v>
      </c>
      <c r="F45" s="17" t="s">
        <v>45</v>
      </c>
    </row>
    <row r="46" spans="1:13">
      <c r="B46" s="5" t="s">
        <v>76</v>
      </c>
      <c r="C46" s="5" t="s">
        <v>149</v>
      </c>
      <c r="D46" s="6" t="s">
        <v>150</v>
      </c>
      <c r="E46" s="6" t="s">
        <v>81</v>
      </c>
      <c r="F46" s="6" t="s">
        <v>151</v>
      </c>
    </row>
    <row r="47" spans="1:13">
      <c r="B47" s="5" t="s">
        <v>66</v>
      </c>
      <c r="C47" s="5" t="s">
        <v>149</v>
      </c>
      <c r="D47" s="6" t="s">
        <v>152</v>
      </c>
      <c r="E47" s="6" t="s">
        <v>64</v>
      </c>
      <c r="F47" s="6" t="s">
        <v>153</v>
      </c>
    </row>
    <row r="48" spans="1:13">
      <c r="B48" s="5" t="s">
        <v>59</v>
      </c>
      <c r="C48" s="5" t="s">
        <v>149</v>
      </c>
      <c r="D48" s="6" t="s">
        <v>152</v>
      </c>
      <c r="E48" s="6" t="s">
        <v>65</v>
      </c>
      <c r="F48" s="6" t="s">
        <v>154</v>
      </c>
    </row>
    <row r="50" spans="2:6" ht="14">
      <c r="B50" s="15"/>
      <c r="C50" s="16" t="s">
        <v>145</v>
      </c>
    </row>
    <row r="51" spans="2:6" ht="14">
      <c r="B51" s="17" t="s">
        <v>42</v>
      </c>
      <c r="C51" s="17" t="s">
        <v>43</v>
      </c>
      <c r="D51" s="17" t="s">
        <v>204</v>
      </c>
      <c r="E51" s="17" t="s">
        <v>146</v>
      </c>
      <c r="F51" s="17" t="s">
        <v>45</v>
      </c>
    </row>
    <row r="52" spans="2:6">
      <c r="B52" s="5" t="s">
        <v>109</v>
      </c>
      <c r="C52" s="5" t="s">
        <v>145</v>
      </c>
      <c r="D52" s="6" t="s">
        <v>155</v>
      </c>
      <c r="E52" s="6" t="s">
        <v>22</v>
      </c>
      <c r="F52" s="6" t="s">
        <v>156</v>
      </c>
    </row>
    <row r="53" spans="2:6">
      <c r="B53" s="5" t="s">
        <v>93</v>
      </c>
      <c r="C53" s="5" t="s">
        <v>145</v>
      </c>
      <c r="D53" s="6" t="s">
        <v>47</v>
      </c>
      <c r="E53" s="6" t="s">
        <v>95</v>
      </c>
      <c r="F53" s="6" t="s">
        <v>157</v>
      </c>
    </row>
    <row r="54" spans="2:6">
      <c r="B54" s="5" t="s">
        <v>113</v>
      </c>
      <c r="C54" s="5" t="s">
        <v>145</v>
      </c>
      <c r="D54" s="6" t="s">
        <v>155</v>
      </c>
      <c r="E54" s="6" t="s">
        <v>118</v>
      </c>
      <c r="F54" s="6" t="s">
        <v>158</v>
      </c>
    </row>
  </sheetData>
  <mergeCells count="19">
    <mergeCell ref="A37:J37"/>
    <mergeCell ref="B3:B4"/>
    <mergeCell ref="A8:J8"/>
    <mergeCell ref="A13:J13"/>
    <mergeCell ref="A17:J17"/>
    <mergeCell ref="A20:J20"/>
    <mergeCell ref="A26:J26"/>
    <mergeCell ref="A32:J32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6.8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2" style="5" customWidth="1"/>
    <col min="14" max="16384" width="9.1640625" style="3"/>
  </cols>
  <sheetData>
    <row r="1" spans="1:13" s="2" customFormat="1" ht="29" customHeight="1">
      <c r="A1" s="32" t="s">
        <v>199</v>
      </c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s="2" customFormat="1" ht="62" customHeight="1" thickBot="1">
      <c r="A2" s="36"/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1:13" s="1" customFormat="1" ht="12.75" customHeight="1">
      <c r="A3" s="40" t="s">
        <v>214</v>
      </c>
      <c r="B3" s="47" t="s">
        <v>0</v>
      </c>
      <c r="C3" s="42" t="s">
        <v>216</v>
      </c>
      <c r="D3" s="42" t="s">
        <v>5</v>
      </c>
      <c r="E3" s="44" t="s">
        <v>217</v>
      </c>
      <c r="F3" s="44" t="s">
        <v>4</v>
      </c>
      <c r="G3" s="44" t="s">
        <v>9</v>
      </c>
      <c r="H3" s="44"/>
      <c r="I3" s="44"/>
      <c r="J3" s="44"/>
      <c r="K3" s="44" t="s">
        <v>50</v>
      </c>
      <c r="L3" s="44" t="s">
        <v>2</v>
      </c>
      <c r="M3" s="51"/>
    </row>
    <row r="4" spans="1:13" s="1" customFormat="1" ht="21" customHeight="1" thickBot="1">
      <c r="A4" s="41"/>
      <c r="B4" s="48"/>
      <c r="C4" s="43"/>
      <c r="D4" s="43"/>
      <c r="E4" s="43"/>
      <c r="F4" s="43"/>
      <c r="G4" s="4">
        <v>1</v>
      </c>
      <c r="H4" s="4">
        <v>2</v>
      </c>
      <c r="I4" s="4">
        <v>3</v>
      </c>
      <c r="J4" s="4" t="s">
        <v>3</v>
      </c>
      <c r="K4" s="43"/>
      <c r="L4" s="43"/>
      <c r="M4" s="52"/>
    </row>
    <row r="5" spans="1:13" ht="16">
      <c r="A5" s="53" t="s">
        <v>24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9" t="s">
        <v>48</v>
      </c>
      <c r="B6" s="8" t="s">
        <v>105</v>
      </c>
      <c r="C6" s="8" t="s">
        <v>106</v>
      </c>
      <c r="D6" s="8" t="s">
        <v>107</v>
      </c>
      <c r="E6" s="8" t="s">
        <v>219</v>
      </c>
      <c r="F6" s="8" t="s">
        <v>15</v>
      </c>
      <c r="G6" s="18" t="s">
        <v>19</v>
      </c>
      <c r="H6" s="9"/>
      <c r="I6" s="9"/>
      <c r="J6" s="9"/>
      <c r="K6" s="9" t="str">
        <f>"125,0"</f>
        <v>125,0</v>
      </c>
      <c r="L6" s="9" t="str">
        <f>"81,1562"</f>
        <v>81,1562</v>
      </c>
      <c r="M6" s="8" t="s">
        <v>198</v>
      </c>
    </row>
    <row r="7" spans="1:13">
      <c r="B7" s="5" t="s">
        <v>7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1"/>
  <sheetViews>
    <sheetView workbookViewId="0">
      <selection activeCell="E11" sqref="E11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33203125" style="5" customWidth="1"/>
    <col min="14" max="16384" width="9.1640625" style="3"/>
  </cols>
  <sheetData>
    <row r="1" spans="1:13" s="2" customFormat="1" ht="29" customHeight="1">
      <c r="A1" s="32" t="s">
        <v>201</v>
      </c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s="2" customFormat="1" ht="62" customHeight="1" thickBot="1">
      <c r="A2" s="36"/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1:13" s="1" customFormat="1" ht="12.75" customHeight="1">
      <c r="A3" s="40" t="s">
        <v>214</v>
      </c>
      <c r="B3" s="47" t="s">
        <v>0</v>
      </c>
      <c r="C3" s="42" t="s">
        <v>216</v>
      </c>
      <c r="D3" s="42" t="s">
        <v>5</v>
      </c>
      <c r="E3" s="44" t="s">
        <v>217</v>
      </c>
      <c r="F3" s="44" t="s">
        <v>4</v>
      </c>
      <c r="G3" s="44" t="s">
        <v>10</v>
      </c>
      <c r="H3" s="44"/>
      <c r="I3" s="44"/>
      <c r="J3" s="44"/>
      <c r="K3" s="44" t="s">
        <v>50</v>
      </c>
      <c r="L3" s="44" t="s">
        <v>2</v>
      </c>
      <c r="M3" s="51"/>
    </row>
    <row r="4" spans="1:13" s="1" customFormat="1" ht="21" customHeight="1" thickBot="1">
      <c r="A4" s="41"/>
      <c r="B4" s="48"/>
      <c r="C4" s="43"/>
      <c r="D4" s="43"/>
      <c r="E4" s="43"/>
      <c r="F4" s="43"/>
      <c r="G4" s="4">
        <v>1</v>
      </c>
      <c r="H4" s="4">
        <v>2</v>
      </c>
      <c r="I4" s="4">
        <v>3</v>
      </c>
      <c r="J4" s="4" t="s">
        <v>3</v>
      </c>
      <c r="K4" s="43"/>
      <c r="L4" s="43"/>
      <c r="M4" s="52"/>
    </row>
    <row r="5" spans="1:13" ht="16">
      <c r="A5" s="53" t="s">
        <v>24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11" t="s">
        <v>48</v>
      </c>
      <c r="B6" s="10" t="s">
        <v>162</v>
      </c>
      <c r="C6" s="10" t="s">
        <v>163</v>
      </c>
      <c r="D6" s="10" t="s">
        <v>164</v>
      </c>
      <c r="E6" s="10" t="s">
        <v>218</v>
      </c>
      <c r="F6" s="10" t="s">
        <v>15</v>
      </c>
      <c r="G6" s="20" t="s">
        <v>22</v>
      </c>
      <c r="H6" s="21" t="s">
        <v>16</v>
      </c>
      <c r="I6" s="20" t="s">
        <v>23</v>
      </c>
      <c r="J6" s="11"/>
      <c r="K6" s="11" t="str">
        <f>"212,5"</f>
        <v>212,5</v>
      </c>
      <c r="L6" s="11" t="str">
        <f>"145,3075"</f>
        <v>145,3075</v>
      </c>
      <c r="M6" s="10" t="s">
        <v>198</v>
      </c>
    </row>
    <row r="7" spans="1:13">
      <c r="A7" s="13" t="s">
        <v>48</v>
      </c>
      <c r="B7" s="12" t="s">
        <v>96</v>
      </c>
      <c r="C7" s="12" t="s">
        <v>97</v>
      </c>
      <c r="D7" s="12" t="s">
        <v>98</v>
      </c>
      <c r="E7" s="12" t="s">
        <v>219</v>
      </c>
      <c r="F7" s="12" t="s">
        <v>15</v>
      </c>
      <c r="G7" s="23" t="s">
        <v>112</v>
      </c>
      <c r="H7" s="23" t="s">
        <v>17</v>
      </c>
      <c r="I7" s="22" t="s">
        <v>165</v>
      </c>
      <c r="J7" s="13"/>
      <c r="K7" s="13" t="str">
        <f>"215,0"</f>
        <v>215,0</v>
      </c>
      <c r="L7" s="13" t="str">
        <f>"144,0285"</f>
        <v>144,0285</v>
      </c>
      <c r="M7" s="12" t="s">
        <v>198</v>
      </c>
    </row>
    <row r="8" spans="1:13">
      <c r="B8" s="5" t="s">
        <v>7</v>
      </c>
    </row>
    <row r="9" spans="1:13" ht="16">
      <c r="A9" s="45" t="s">
        <v>108</v>
      </c>
      <c r="B9" s="45"/>
      <c r="C9" s="46"/>
      <c r="D9" s="46"/>
      <c r="E9" s="46"/>
      <c r="F9" s="46"/>
      <c r="G9" s="46"/>
      <c r="H9" s="46"/>
      <c r="I9" s="46"/>
      <c r="J9" s="46"/>
    </row>
    <row r="10" spans="1:13">
      <c r="A10" s="9" t="s">
        <v>48</v>
      </c>
      <c r="B10" s="8" t="s">
        <v>166</v>
      </c>
      <c r="C10" s="8" t="s">
        <v>167</v>
      </c>
      <c r="D10" s="8" t="s">
        <v>168</v>
      </c>
      <c r="E10" s="8" t="s">
        <v>219</v>
      </c>
      <c r="F10" s="8" t="s">
        <v>15</v>
      </c>
      <c r="G10" s="18" t="s">
        <v>169</v>
      </c>
      <c r="H10" s="19" t="s">
        <v>170</v>
      </c>
      <c r="I10" s="9"/>
      <c r="J10" s="9"/>
      <c r="K10" s="9" t="str">
        <f>"235,0"</f>
        <v>235,0</v>
      </c>
      <c r="L10" s="9" t="str">
        <f>"153,1965"</f>
        <v>153,1965</v>
      </c>
      <c r="M10" s="8" t="s">
        <v>198</v>
      </c>
    </row>
    <row r="11" spans="1:13">
      <c r="B11" s="5" t="s">
        <v>7</v>
      </c>
    </row>
  </sheetData>
  <mergeCells count="13">
    <mergeCell ref="A9:J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4"/>
  <sheetViews>
    <sheetView tabSelected="1" workbookViewId="0">
      <selection activeCell="E25" sqref="E25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.1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12.1640625" style="6" customWidth="1"/>
    <col min="13" max="13" width="19.83203125" style="5" customWidth="1"/>
    <col min="14" max="16384" width="9.1640625" style="3"/>
  </cols>
  <sheetData>
    <row r="1" spans="1:13" s="2" customFormat="1" ht="29" customHeight="1">
      <c r="A1" s="32" t="s">
        <v>213</v>
      </c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s="2" customFormat="1" ht="62" customHeight="1" thickBot="1">
      <c r="A2" s="36"/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1:13" s="1" customFormat="1" ht="12.75" customHeight="1">
      <c r="A3" s="40" t="s">
        <v>214</v>
      </c>
      <c r="B3" s="47" t="s">
        <v>0</v>
      </c>
      <c r="C3" s="42" t="s">
        <v>216</v>
      </c>
      <c r="D3" s="42" t="s">
        <v>5</v>
      </c>
      <c r="E3" s="44" t="s">
        <v>217</v>
      </c>
      <c r="F3" s="44" t="s">
        <v>4</v>
      </c>
      <c r="G3" s="44" t="s">
        <v>215</v>
      </c>
      <c r="H3" s="44"/>
      <c r="I3" s="44"/>
      <c r="J3" s="44"/>
      <c r="K3" s="44" t="s">
        <v>50</v>
      </c>
      <c r="L3" s="44" t="s">
        <v>2</v>
      </c>
      <c r="M3" s="51"/>
    </row>
    <row r="4" spans="1:13" s="1" customFormat="1" ht="21" customHeight="1" thickBot="1">
      <c r="A4" s="41"/>
      <c r="B4" s="48"/>
      <c r="C4" s="43"/>
      <c r="D4" s="43"/>
      <c r="E4" s="43"/>
      <c r="F4" s="43"/>
      <c r="G4" s="4">
        <v>1</v>
      </c>
      <c r="H4" s="4">
        <v>2</v>
      </c>
      <c r="I4" s="4">
        <v>3</v>
      </c>
      <c r="J4" s="4" t="s">
        <v>3</v>
      </c>
      <c r="K4" s="43"/>
      <c r="L4" s="43"/>
      <c r="M4" s="52"/>
    </row>
    <row r="5" spans="1:13" ht="16">
      <c r="A5" s="53" t="s">
        <v>58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11" t="s">
        <v>48</v>
      </c>
      <c r="B6" s="10" t="s">
        <v>59</v>
      </c>
      <c r="C6" s="10" t="s">
        <v>207</v>
      </c>
      <c r="D6" s="10" t="s">
        <v>61</v>
      </c>
      <c r="E6" s="10" t="s">
        <v>223</v>
      </c>
      <c r="F6" s="10" t="s">
        <v>62</v>
      </c>
      <c r="G6" s="20" t="s">
        <v>180</v>
      </c>
      <c r="H6" s="20" t="s">
        <v>181</v>
      </c>
      <c r="I6" s="20" t="s">
        <v>92</v>
      </c>
      <c r="J6" s="11"/>
      <c r="K6" s="11" t="str">
        <f>"20,0"</f>
        <v>20,0</v>
      </c>
      <c r="L6" s="11" t="str">
        <f>"23,9720"</f>
        <v>23,9720</v>
      </c>
      <c r="M6" s="10" t="s">
        <v>198</v>
      </c>
    </row>
    <row r="7" spans="1:13">
      <c r="A7" s="25" t="s">
        <v>159</v>
      </c>
      <c r="B7" s="24" t="s">
        <v>176</v>
      </c>
      <c r="C7" s="24" t="s">
        <v>205</v>
      </c>
      <c r="D7" s="24" t="s">
        <v>177</v>
      </c>
      <c r="E7" s="24" t="s">
        <v>223</v>
      </c>
      <c r="F7" s="24" t="s">
        <v>62</v>
      </c>
      <c r="G7" s="26" t="s">
        <v>182</v>
      </c>
      <c r="H7" s="26" t="s">
        <v>183</v>
      </c>
      <c r="I7" s="27" t="s">
        <v>180</v>
      </c>
      <c r="J7" s="25"/>
      <c r="K7" s="25" t="str">
        <f>"12,5"</f>
        <v>12,5</v>
      </c>
      <c r="L7" s="25" t="str">
        <f>"16,5544"</f>
        <v>16,5544</v>
      </c>
      <c r="M7" s="24" t="s">
        <v>198</v>
      </c>
    </row>
    <row r="8" spans="1:13">
      <c r="A8" s="13" t="s">
        <v>160</v>
      </c>
      <c r="B8" s="12" t="s">
        <v>178</v>
      </c>
      <c r="C8" s="12" t="s">
        <v>206</v>
      </c>
      <c r="D8" s="12" t="s">
        <v>179</v>
      </c>
      <c r="E8" s="12" t="s">
        <v>223</v>
      </c>
      <c r="F8" s="12" t="s">
        <v>62</v>
      </c>
      <c r="G8" s="23" t="s">
        <v>182</v>
      </c>
      <c r="H8" s="23" t="s">
        <v>183</v>
      </c>
      <c r="I8" s="22" t="s">
        <v>180</v>
      </c>
      <c r="J8" s="13"/>
      <c r="K8" s="13" t="str">
        <f>"12,5"</f>
        <v>12,5</v>
      </c>
      <c r="L8" s="13" t="str">
        <f>"16,5544"</f>
        <v>16,5544</v>
      </c>
      <c r="M8" s="12" t="s">
        <v>198</v>
      </c>
    </row>
    <row r="9" spans="1:13">
      <c r="B9" s="5" t="s">
        <v>7</v>
      </c>
    </row>
    <row r="10" spans="1:13" ht="16">
      <c r="A10" s="45" t="s">
        <v>75</v>
      </c>
      <c r="B10" s="45"/>
      <c r="C10" s="46"/>
      <c r="D10" s="46"/>
      <c r="E10" s="46"/>
      <c r="F10" s="46"/>
      <c r="G10" s="46"/>
      <c r="H10" s="46"/>
      <c r="I10" s="46"/>
      <c r="J10" s="46"/>
    </row>
    <row r="11" spans="1:13">
      <c r="A11" s="9" t="s">
        <v>48</v>
      </c>
      <c r="B11" s="8" t="s">
        <v>76</v>
      </c>
      <c r="C11" s="8" t="s">
        <v>208</v>
      </c>
      <c r="D11" s="8" t="s">
        <v>184</v>
      </c>
      <c r="E11" s="8" t="s">
        <v>223</v>
      </c>
      <c r="F11" s="8" t="s">
        <v>62</v>
      </c>
      <c r="G11" s="18" t="s">
        <v>180</v>
      </c>
      <c r="H11" s="18" t="s">
        <v>92</v>
      </c>
      <c r="I11" s="19" t="s">
        <v>74</v>
      </c>
      <c r="J11" s="9"/>
      <c r="K11" s="9" t="str">
        <f>"20,0"</f>
        <v>20,0</v>
      </c>
      <c r="L11" s="9" t="str">
        <f>"19,1250"</f>
        <v>19,1250</v>
      </c>
      <c r="M11" s="8" t="s">
        <v>198</v>
      </c>
    </row>
    <row r="12" spans="1:13">
      <c r="B12" s="5" t="s">
        <v>7</v>
      </c>
    </row>
    <row r="13" spans="1:13" ht="16">
      <c r="A13" s="45" t="s">
        <v>51</v>
      </c>
      <c r="B13" s="45"/>
      <c r="C13" s="46"/>
      <c r="D13" s="46"/>
      <c r="E13" s="46"/>
      <c r="F13" s="46"/>
      <c r="G13" s="46"/>
      <c r="H13" s="46"/>
      <c r="I13" s="46"/>
      <c r="J13" s="46"/>
    </row>
    <row r="14" spans="1:13">
      <c r="A14" s="11" t="s">
        <v>48</v>
      </c>
      <c r="B14" s="10" t="s">
        <v>185</v>
      </c>
      <c r="C14" s="10" t="s">
        <v>209</v>
      </c>
      <c r="D14" s="10" t="s">
        <v>186</v>
      </c>
      <c r="E14" s="10" t="s">
        <v>223</v>
      </c>
      <c r="F14" s="10" t="s">
        <v>15</v>
      </c>
      <c r="G14" s="21" t="s">
        <v>88</v>
      </c>
      <c r="H14" s="20" t="s">
        <v>88</v>
      </c>
      <c r="I14" s="20" t="s">
        <v>187</v>
      </c>
      <c r="J14" s="11"/>
      <c r="K14" s="11" t="str">
        <f>"42,5"</f>
        <v>42,5</v>
      </c>
      <c r="L14" s="11" t="str">
        <f>"35,5682"</f>
        <v>35,5682</v>
      </c>
      <c r="M14" s="10" t="s">
        <v>198</v>
      </c>
    </row>
    <row r="15" spans="1:13">
      <c r="A15" s="13" t="s">
        <v>159</v>
      </c>
      <c r="B15" s="12" t="s">
        <v>85</v>
      </c>
      <c r="C15" s="12" t="s">
        <v>210</v>
      </c>
      <c r="D15" s="12" t="s">
        <v>87</v>
      </c>
      <c r="E15" s="12" t="s">
        <v>223</v>
      </c>
      <c r="F15" s="12" t="s">
        <v>62</v>
      </c>
      <c r="G15" s="23" t="s">
        <v>180</v>
      </c>
      <c r="H15" s="23" t="s">
        <v>181</v>
      </c>
      <c r="I15" s="22" t="s">
        <v>92</v>
      </c>
      <c r="J15" s="13"/>
      <c r="K15" s="13" t="str">
        <f>"17,5"</f>
        <v>17,5</v>
      </c>
      <c r="L15" s="13" t="str">
        <f>"14,8916"</f>
        <v>14,8916</v>
      </c>
      <c r="M15" s="12" t="s">
        <v>198</v>
      </c>
    </row>
    <row r="16" spans="1:13">
      <c r="B16" s="5" t="s">
        <v>7</v>
      </c>
    </row>
    <row r="17" spans="1:13" ht="16">
      <c r="A17" s="45" t="s">
        <v>11</v>
      </c>
      <c r="B17" s="45"/>
      <c r="C17" s="46"/>
      <c r="D17" s="46"/>
      <c r="E17" s="46"/>
      <c r="F17" s="46"/>
      <c r="G17" s="46"/>
      <c r="H17" s="46"/>
      <c r="I17" s="46"/>
      <c r="J17" s="46"/>
    </row>
    <row r="18" spans="1:13">
      <c r="A18" s="9" t="s">
        <v>48</v>
      </c>
      <c r="B18" s="8" t="s">
        <v>188</v>
      </c>
      <c r="C18" s="8" t="s">
        <v>211</v>
      </c>
      <c r="D18" s="8" t="s">
        <v>189</v>
      </c>
      <c r="E18" s="8" t="s">
        <v>223</v>
      </c>
      <c r="F18" s="8" t="s">
        <v>15</v>
      </c>
      <c r="G18" s="18" t="s">
        <v>88</v>
      </c>
      <c r="H18" s="19" t="s">
        <v>187</v>
      </c>
      <c r="I18" s="19" t="s">
        <v>187</v>
      </c>
      <c r="J18" s="9"/>
      <c r="K18" s="9" t="str">
        <f>"40,0"</f>
        <v>40,0</v>
      </c>
      <c r="L18" s="9" t="str">
        <f>"29,0160"</f>
        <v>29,0160</v>
      </c>
      <c r="M18" s="8" t="s">
        <v>198</v>
      </c>
    </row>
    <row r="19" spans="1:13">
      <c r="B19" s="5" t="s">
        <v>7</v>
      </c>
    </row>
    <row r="20" spans="1:13" ht="16">
      <c r="A20" s="45" t="s">
        <v>24</v>
      </c>
      <c r="B20" s="45"/>
      <c r="C20" s="46"/>
      <c r="D20" s="46"/>
      <c r="E20" s="46"/>
      <c r="F20" s="46"/>
      <c r="G20" s="46"/>
      <c r="H20" s="46"/>
      <c r="I20" s="46"/>
      <c r="J20" s="46"/>
    </row>
    <row r="21" spans="1:13">
      <c r="A21" s="9" t="s">
        <v>48</v>
      </c>
      <c r="B21" s="8" t="s">
        <v>102</v>
      </c>
      <c r="C21" s="8" t="s">
        <v>103</v>
      </c>
      <c r="D21" s="8" t="s">
        <v>98</v>
      </c>
      <c r="E21" s="8" t="s">
        <v>219</v>
      </c>
      <c r="F21" s="8" t="s">
        <v>15</v>
      </c>
      <c r="G21" s="18" t="s">
        <v>81</v>
      </c>
      <c r="H21" s="18" t="s">
        <v>55</v>
      </c>
      <c r="I21" s="19" t="s">
        <v>190</v>
      </c>
      <c r="J21" s="9"/>
      <c r="K21" s="9" t="str">
        <f>"60,0"</f>
        <v>60,0</v>
      </c>
      <c r="L21" s="9" t="str">
        <f>"38,6760"</f>
        <v>38,6760</v>
      </c>
      <c r="M21" s="8" t="s">
        <v>198</v>
      </c>
    </row>
    <row r="22" spans="1:13">
      <c r="B22" s="5" t="s">
        <v>7</v>
      </c>
    </row>
    <row r="23" spans="1:13" ht="16">
      <c r="A23" s="45" t="s">
        <v>108</v>
      </c>
      <c r="B23" s="45"/>
      <c r="C23" s="46"/>
      <c r="D23" s="46"/>
      <c r="E23" s="46"/>
      <c r="F23" s="46"/>
      <c r="G23" s="46"/>
      <c r="H23" s="46"/>
      <c r="I23" s="46"/>
      <c r="J23" s="46"/>
    </row>
    <row r="24" spans="1:13">
      <c r="A24" s="9" t="s">
        <v>49</v>
      </c>
      <c r="B24" s="8" t="s">
        <v>191</v>
      </c>
      <c r="C24" s="8" t="s">
        <v>192</v>
      </c>
      <c r="D24" s="8" t="s">
        <v>193</v>
      </c>
      <c r="E24" s="8" t="s">
        <v>219</v>
      </c>
      <c r="F24" s="8" t="s">
        <v>15</v>
      </c>
      <c r="G24" s="19" t="s">
        <v>81</v>
      </c>
      <c r="H24" s="19" t="s">
        <v>81</v>
      </c>
      <c r="I24" s="9"/>
      <c r="J24" s="9"/>
      <c r="K24" s="9" t="str">
        <f>"0.00"</f>
        <v>0.00</v>
      </c>
      <c r="L24" s="9" t="str">
        <f>"0,0000"</f>
        <v>0,0000</v>
      </c>
      <c r="M24" s="8" t="s">
        <v>198</v>
      </c>
    </row>
    <row r="25" spans="1:13">
      <c r="B25" s="5" t="s">
        <v>7</v>
      </c>
    </row>
    <row r="26" spans="1:13">
      <c r="B26" s="5" t="s">
        <v>7</v>
      </c>
    </row>
    <row r="27" spans="1:13">
      <c r="B27" s="5" t="s">
        <v>7</v>
      </c>
    </row>
    <row r="28" spans="1:13" ht="18">
      <c r="B28" s="7" t="s">
        <v>6</v>
      </c>
      <c r="C28" s="7"/>
      <c r="F28" s="3"/>
    </row>
    <row r="29" spans="1:13" ht="16">
      <c r="B29" s="14" t="s">
        <v>41</v>
      </c>
      <c r="C29" s="14"/>
      <c r="F29" s="3"/>
    </row>
    <row r="30" spans="1:13" ht="14">
      <c r="B30" s="15"/>
      <c r="C30" s="16" t="s">
        <v>148</v>
      </c>
      <c r="F30" s="3"/>
    </row>
    <row r="31" spans="1:13" ht="14">
      <c r="B31" s="17" t="s">
        <v>42</v>
      </c>
      <c r="C31" s="17" t="s">
        <v>43</v>
      </c>
      <c r="D31" s="17" t="s">
        <v>44</v>
      </c>
      <c r="E31" s="17" t="s">
        <v>146</v>
      </c>
      <c r="F31" s="17" t="s">
        <v>175</v>
      </c>
    </row>
    <row r="32" spans="1:13">
      <c r="B32" s="5" t="s">
        <v>185</v>
      </c>
      <c r="C32" s="5" t="s">
        <v>212</v>
      </c>
      <c r="D32" s="6" t="s">
        <v>147</v>
      </c>
      <c r="E32" s="6" t="s">
        <v>187</v>
      </c>
      <c r="F32" s="6" t="s">
        <v>194</v>
      </c>
    </row>
    <row r="33" spans="2:6">
      <c r="B33" s="5" t="s">
        <v>188</v>
      </c>
      <c r="C33" s="5" t="s">
        <v>212</v>
      </c>
      <c r="D33" s="6" t="s">
        <v>46</v>
      </c>
      <c r="E33" s="6" t="s">
        <v>88</v>
      </c>
      <c r="F33" s="6" t="s">
        <v>195</v>
      </c>
    </row>
    <row r="34" spans="2:6">
      <c r="B34" s="5" t="s">
        <v>59</v>
      </c>
      <c r="C34" s="5" t="s">
        <v>212</v>
      </c>
      <c r="D34" s="6" t="s">
        <v>152</v>
      </c>
      <c r="E34" s="6" t="s">
        <v>92</v>
      </c>
      <c r="F34" s="6" t="s">
        <v>196</v>
      </c>
    </row>
  </sheetData>
  <mergeCells count="17">
    <mergeCell ref="A23:J23"/>
    <mergeCell ref="K3:K4"/>
    <mergeCell ref="L3:L4"/>
    <mergeCell ref="M3:M4"/>
    <mergeCell ref="A5:J5"/>
    <mergeCell ref="B3:B4"/>
    <mergeCell ref="A10:J10"/>
    <mergeCell ref="A13:J13"/>
    <mergeCell ref="A17:J17"/>
    <mergeCell ref="A20:J20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WRPF ПЛ без экипировки</vt:lpstr>
      <vt:lpstr>WRPF Двоеборье без экип</vt:lpstr>
      <vt:lpstr>WRPF Жим лежа без экип</vt:lpstr>
      <vt:lpstr>WRPF Жим СФО</vt:lpstr>
      <vt:lpstr>WRPF Тяга без экипировки</vt:lpstr>
      <vt:lpstr>WRPF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2022-05-17T16:37:41Z</dcterms:modified>
</cp:coreProperties>
</file>