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60" windowHeight="9255" firstSheet="3" activeTab="4"/>
  </bookViews>
  <sheets>
    <sheet name="Лист10" sheetId="15" r:id="rId1"/>
    <sheet name="Двоеборье проф." sheetId="14" r:id="rId2"/>
    <sheet name="Люб. присед б.э." sheetId="13" r:id="rId3"/>
    <sheet name="ПРО тяга б.э." sheetId="12" r:id="rId4"/>
    <sheet name="Люб. тяга б.э." sheetId="11" r:id="rId5"/>
    <sheet name="ПРО жим софт мн.петельная" sheetId="10" r:id="rId6"/>
    <sheet name="ПРО жим б.э." sheetId="9" r:id="rId7"/>
    <sheet name="Люб. жим б.э." sheetId="8" r:id="rId8"/>
    <sheet name="ПРО ПЛ. б.э." sheetId="7" r:id="rId9"/>
    <sheet name="Люб. ПЛ. б.э." sheetId="6" r:id="rId10"/>
    <sheet name="ПРО ПЛ. софт экип. стандарт" sheetId="5" r:id="rId11"/>
  </sheets>
  <definedNames>
    <definedName name="_FilterDatabase" localSheetId="10" hidden="1">'ПРО ПЛ. софт экип. стандарт'!$A$1:$S$3</definedName>
  </definedNames>
  <calcPr calcId="162913" refMode="R1C1"/>
</workbook>
</file>

<file path=xl/calcChain.xml><?xml version="1.0" encoding="utf-8"?>
<calcChain xmlns="http://schemas.openxmlformats.org/spreadsheetml/2006/main">
  <c r="P6" i="14" l="1"/>
  <c r="O6" i="14"/>
  <c r="D6" i="14"/>
  <c r="L9" i="13"/>
  <c r="K9" i="13"/>
  <c r="D9" i="13"/>
  <c r="L6" i="13"/>
  <c r="K6" i="13"/>
  <c r="D6" i="13"/>
  <c r="L9" i="12"/>
  <c r="K9" i="12"/>
  <c r="D9" i="12"/>
  <c r="L6" i="12"/>
  <c r="K6" i="12"/>
  <c r="D6" i="12"/>
  <c r="L19" i="11"/>
  <c r="K19" i="11"/>
  <c r="D19" i="11"/>
  <c r="L16" i="11"/>
  <c r="K16" i="11"/>
  <c r="D16" i="11"/>
  <c r="L15" i="11"/>
  <c r="K15" i="11"/>
  <c r="D15" i="11"/>
  <c r="L12" i="11"/>
  <c r="K12" i="11"/>
  <c r="D12" i="11"/>
  <c r="L9" i="11"/>
  <c r="K9" i="11"/>
  <c r="D9" i="11"/>
  <c r="L6" i="11"/>
  <c r="K6" i="11"/>
  <c r="D6" i="11"/>
  <c r="L6" i="10"/>
  <c r="K6" i="10"/>
  <c r="D6" i="10"/>
  <c r="L12" i="9"/>
  <c r="K12" i="9"/>
  <c r="D12" i="9"/>
  <c r="L9" i="9"/>
  <c r="K9" i="9"/>
  <c r="D9" i="9"/>
  <c r="L6" i="9"/>
  <c r="K6" i="9"/>
  <c r="D6" i="9"/>
  <c r="L22" i="8"/>
  <c r="K22" i="8"/>
  <c r="D22" i="8"/>
  <c r="L21" i="8"/>
  <c r="K21" i="8"/>
  <c r="D21" i="8"/>
  <c r="L18" i="8"/>
  <c r="K18" i="8"/>
  <c r="D18" i="8"/>
  <c r="L15" i="8"/>
  <c r="K15" i="8"/>
  <c r="D15" i="8"/>
  <c r="L12" i="8"/>
  <c r="K12" i="8"/>
  <c r="D12" i="8"/>
  <c r="L11" i="8"/>
  <c r="K11" i="8"/>
  <c r="D11" i="8"/>
  <c r="L10" i="8"/>
  <c r="K10" i="8"/>
  <c r="D10" i="8"/>
  <c r="L9" i="8"/>
  <c r="K9" i="8"/>
  <c r="D9" i="8"/>
  <c r="L6" i="8"/>
  <c r="K6" i="8"/>
  <c r="D6" i="8"/>
  <c r="T7" i="7"/>
  <c r="S7" i="7"/>
  <c r="D7" i="7"/>
  <c r="T6" i="7"/>
  <c r="S6" i="7"/>
  <c r="D6" i="7"/>
  <c r="T16" i="6"/>
  <c r="S16" i="6"/>
  <c r="D16" i="6"/>
  <c r="T13" i="6"/>
  <c r="S13" i="6"/>
  <c r="D13" i="6"/>
  <c r="T10" i="6"/>
  <c r="S10" i="6"/>
  <c r="D10" i="6"/>
  <c r="T9" i="6"/>
  <c r="S9" i="6"/>
  <c r="D9" i="6"/>
  <c r="T6" i="6"/>
  <c r="S6" i="6"/>
  <c r="D6" i="6"/>
  <c r="T6" i="5"/>
  <c r="S6" i="5"/>
  <c r="D6" i="5"/>
</calcChain>
</file>

<file path=xl/sharedStrings.xml><?xml version="1.0" encoding="utf-8"?>
<sst xmlns="http://schemas.openxmlformats.org/spreadsheetml/2006/main" count="821" uniqueCount="268">
  <si>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</si>
  <si>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</si>
  <si>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</si>
  <si>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</si>
  <si>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</si>
  <si>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</si>
  <si>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</si>
  <si>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</si>
  <si>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</si>
  <si>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</si>
  <si>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</si>
  <si>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</si>
  <si>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Чемпионат России
ПРО пауэрлифтинг софт экипировка стандарт
Краснодар/Краснодарский край 23 - 24 июля 2022 г.</t>
  </si>
  <si>
    <t>Shv/Mel</t>
  </si>
  <si>
    <t>Приседание</t>
  </si>
  <si>
    <t>Жим лёжа</t>
  </si>
  <si>
    <t>Становая тяга</t>
  </si>
  <si>
    <t>ВЕСОВАЯ КАТЕГОРИЯ   110</t>
  </si>
  <si>
    <t>Некрушец Роман</t>
  </si>
  <si>
    <t>1. Некрушец Роман</t>
  </si>
  <si>
    <t>Открытая (15.05.1993)/29</t>
  </si>
  <si>
    <t>103,60</t>
  </si>
  <si>
    <t xml:space="preserve">Ростов </t>
  </si>
  <si>
    <t xml:space="preserve">Ростов-на-Дону/Ростовская область </t>
  </si>
  <si>
    <t>250,0</t>
  </si>
  <si>
    <t>265,0</t>
  </si>
  <si>
    <t>280,0</t>
  </si>
  <si>
    <t>160,0</t>
  </si>
  <si>
    <t>170,0</t>
  </si>
  <si>
    <t>180,0</t>
  </si>
  <si>
    <t>260,0</t>
  </si>
  <si>
    <t>275,0</t>
  </si>
  <si>
    <t>290,0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</si>
  <si>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</si>
  <si>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</si>
  <si>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</si>
  <si>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</si>
  <si>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</si>
  <si>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</si>
  <si>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</si>
  <si>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</si>
  <si>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</si>
  <si>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</si>
  <si>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</si>
  <si>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</si>
  <si>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</si>
  <si>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</si>
  <si>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110</t>
  </si>
  <si>
    <t>Чемпионат России
Любители пауэрлифтинг без экипировки
Краснодар/Краснодарский край 23 - 24 июля 2022 г.</t>
  </si>
  <si>
    <t>ВЕСОВАЯ КАТЕГОРИЯ   52</t>
  </si>
  <si>
    <t>Вьюхина Надежда</t>
  </si>
  <si>
    <t>1. Вьюхина Надежда</t>
  </si>
  <si>
    <t>Открытая (17.03.1985)/37</t>
  </si>
  <si>
    <t>51,30</t>
  </si>
  <si>
    <t xml:space="preserve">FTZ </t>
  </si>
  <si>
    <t xml:space="preserve">Краснодар/Краснодарский край </t>
  </si>
  <si>
    <t>85,0</t>
  </si>
  <si>
    <t>90,0</t>
  </si>
  <si>
    <t>95,0</t>
  </si>
  <si>
    <t>55,0</t>
  </si>
  <si>
    <t>60,0</t>
  </si>
  <si>
    <t>110,0</t>
  </si>
  <si>
    <t>120,0</t>
  </si>
  <si>
    <t>125,0</t>
  </si>
  <si>
    <t xml:space="preserve">. </t>
  </si>
  <si>
    <t>ВЕСОВАЯ КАТЕГОРИЯ   56</t>
  </si>
  <si>
    <t>Туровая Марина</t>
  </si>
  <si>
    <t>1. Туровая Марина</t>
  </si>
  <si>
    <t>Девушки 18 - 19 (23.12.2003)/18</t>
  </si>
  <si>
    <t>55,40</t>
  </si>
  <si>
    <t xml:space="preserve">лично </t>
  </si>
  <si>
    <t xml:space="preserve">Новороссийск/Краснодарский край </t>
  </si>
  <si>
    <t>70,0</t>
  </si>
  <si>
    <t>75,0</t>
  </si>
  <si>
    <t>82,5</t>
  </si>
  <si>
    <t>45,0</t>
  </si>
  <si>
    <t>50,0</t>
  </si>
  <si>
    <t>52,5</t>
  </si>
  <si>
    <t>92,5</t>
  </si>
  <si>
    <t xml:space="preserve">Шорохов Н.В. </t>
  </si>
  <si>
    <t>Чан Нина</t>
  </si>
  <si>
    <t>1. Чан Нина</t>
  </si>
  <si>
    <t>Открытая (20.09.1998)/23</t>
  </si>
  <si>
    <t>54,30</t>
  </si>
  <si>
    <t>62,5</t>
  </si>
  <si>
    <t>ВЕСОВАЯ КАТЕГОРИЯ   67.5</t>
  </si>
  <si>
    <t>Кушнарева Алина</t>
  </si>
  <si>
    <t>1. Кушнарева Алина</t>
  </si>
  <si>
    <t>Юниорки 20 - 23 (26.06.2000)/22</t>
  </si>
  <si>
    <t>66,80</t>
  </si>
  <si>
    <t xml:space="preserve">Легенда Джим </t>
  </si>
  <si>
    <t>100,0</t>
  </si>
  <si>
    <t>105,0</t>
  </si>
  <si>
    <t>107,5</t>
  </si>
  <si>
    <t>30,0</t>
  </si>
  <si>
    <t>40,0</t>
  </si>
  <si>
    <t>80,0</t>
  </si>
  <si>
    <t xml:space="preserve">Иванов Н.А. </t>
  </si>
  <si>
    <t>Жилинков Александр</t>
  </si>
  <si>
    <t>1. Жилинков Александр</t>
  </si>
  <si>
    <t>Юноши 16 - 17 (23.01.2006)/16</t>
  </si>
  <si>
    <t>66,60</t>
  </si>
  <si>
    <t xml:space="preserve">Кропоткин/Краснодарский край </t>
  </si>
  <si>
    <t>115,0</t>
  </si>
  <si>
    <t>130,0</t>
  </si>
  <si>
    <t>97,5</t>
  </si>
  <si>
    <t>102,5</t>
  </si>
  <si>
    <t>142,5</t>
  </si>
  <si>
    <t>152,5</t>
  </si>
  <si>
    <t>162,5</t>
  </si>
  <si>
    <t xml:space="preserve">Женщины </t>
  </si>
  <si>
    <t xml:space="preserve">Девушки </t>
  </si>
  <si>
    <t xml:space="preserve">Юноши 18 - 19 </t>
  </si>
  <si>
    <t>56</t>
  </si>
  <si>
    <t xml:space="preserve">Юниорки </t>
  </si>
  <si>
    <t xml:space="preserve">Юниоры 20 - 23 </t>
  </si>
  <si>
    <t>67.5</t>
  </si>
  <si>
    <t>52</t>
  </si>
  <si>
    <t xml:space="preserve">Юноши </t>
  </si>
  <si>
    <t xml:space="preserve">Юноши 16 - 17 </t>
  </si>
  <si>
    <t>Чемпионат России
ПРО пауэрлифтинг без экипировки
Краснодар/Краснодарский край 23 - 24 июля 2022 г.</t>
  </si>
  <si>
    <t>ВЕСОВАЯ КАТЕГОРИЯ   90</t>
  </si>
  <si>
    <t>Аксёненко Ростислав</t>
  </si>
  <si>
    <t>1. Аксёненко Ростислав</t>
  </si>
  <si>
    <t>Открытая (23.08.1990)/31</t>
  </si>
  <si>
    <t>86,50</t>
  </si>
  <si>
    <t>135,0</t>
  </si>
  <si>
    <t>145,0</t>
  </si>
  <si>
    <t>112,5</t>
  </si>
  <si>
    <t>165,0</t>
  </si>
  <si>
    <t>175,0</t>
  </si>
  <si>
    <t>185,0</t>
  </si>
  <si>
    <t>Соколов Владимир</t>
  </si>
  <si>
    <t>1. Соколов Владимир</t>
  </si>
  <si>
    <t>Мастера 45 - 49 (11.10.1974)/47</t>
  </si>
  <si>
    <t>88,30</t>
  </si>
  <si>
    <t xml:space="preserve">Ставропольстрой опторг </t>
  </si>
  <si>
    <t xml:space="preserve">Ставрополь/Ставропольский край </t>
  </si>
  <si>
    <t>190,0</t>
  </si>
  <si>
    <t>140,0</t>
  </si>
  <si>
    <t>150,0</t>
  </si>
  <si>
    <t>210,0</t>
  </si>
  <si>
    <t>220,0</t>
  </si>
  <si>
    <t>242,5</t>
  </si>
  <si>
    <t>90</t>
  </si>
  <si>
    <t xml:space="preserve">Мастера </t>
  </si>
  <si>
    <t xml:space="preserve">Мастера 45 - 49 </t>
  </si>
  <si>
    <t>Чемпионат России
Любители жим лежа без экипировки
Краснодар/Краснодарский край 23 - 24 июля 2022 г.</t>
  </si>
  <si>
    <t>ВЕСОВАЯ КАТЕГОРИЯ   75</t>
  </si>
  <si>
    <t>Бугаев Алексей</t>
  </si>
  <si>
    <t>1. Бугаев Алексей</t>
  </si>
  <si>
    <t>Юниоры 20 - 23 (16.04.1999)/23</t>
  </si>
  <si>
    <t>73,80</t>
  </si>
  <si>
    <t>Артемьев Александр</t>
  </si>
  <si>
    <t>1. Артемьев Александр</t>
  </si>
  <si>
    <t>Открытая (23.01.1998)/24</t>
  </si>
  <si>
    <t>74,60</t>
  </si>
  <si>
    <t>Ващекин Владислав</t>
  </si>
  <si>
    <t>2. Ващекин Владислав</t>
  </si>
  <si>
    <t>Открытая (10.08.2000)/21</t>
  </si>
  <si>
    <t>73,90</t>
  </si>
  <si>
    <t xml:space="preserve">Динамит ПРО </t>
  </si>
  <si>
    <t xml:space="preserve">Майкоп/Адыгея </t>
  </si>
  <si>
    <t xml:space="preserve">Никулкин Р.Н. </t>
  </si>
  <si>
    <t>Васильев Илья</t>
  </si>
  <si>
    <t>3. Васильев Илья</t>
  </si>
  <si>
    <t>Открытая (28.11.1998)/23</t>
  </si>
  <si>
    <t>70,90</t>
  </si>
  <si>
    <t>ВЕСОВАЯ КАТЕГОРИЯ   82.5</t>
  </si>
  <si>
    <t>Третьяков Сергей</t>
  </si>
  <si>
    <t>1. Третьяков Сергей</t>
  </si>
  <si>
    <t>Мастера 40 - 44 (21.09.1977)/44</t>
  </si>
  <si>
    <t>80,20</t>
  </si>
  <si>
    <t>117,5</t>
  </si>
  <si>
    <t xml:space="preserve">Протосеня Юрий </t>
  </si>
  <si>
    <t>Кариентиди Георгий</t>
  </si>
  <si>
    <t>1. Кариентиди Георгий</t>
  </si>
  <si>
    <t>Открытая (10.04.1997)/25</t>
  </si>
  <si>
    <t>90,00</t>
  </si>
  <si>
    <t xml:space="preserve">Спортлайф </t>
  </si>
  <si>
    <t>155,0</t>
  </si>
  <si>
    <t xml:space="preserve">Космынин В.П. </t>
  </si>
  <si>
    <t>ВЕСОВАЯ КАТЕГОРИЯ   100</t>
  </si>
  <si>
    <t>Куданов Иван</t>
  </si>
  <si>
    <t>1. Куданов Иван</t>
  </si>
  <si>
    <t>Юниоры 20 - 23 (08.11.1998)/23</t>
  </si>
  <si>
    <t>99,60</t>
  </si>
  <si>
    <t xml:space="preserve">Геворк </t>
  </si>
  <si>
    <t>Открытая (08.11.1998)/23</t>
  </si>
  <si>
    <t xml:space="preserve">Результат </t>
  </si>
  <si>
    <t xml:space="preserve">Юниоры </t>
  </si>
  <si>
    <t>100</t>
  </si>
  <si>
    <t>75</t>
  </si>
  <si>
    <t xml:space="preserve">Мастера 40 - 44 </t>
  </si>
  <si>
    <t>82.5</t>
  </si>
  <si>
    <t>Результат</t>
  </si>
  <si>
    <t>Чемпионат России
ПРО жим лежа без экипировки
Краснодар/Краснодарский край 23 - 24 июля 2022 г.</t>
  </si>
  <si>
    <t>ВЕСОВАЯ КАТЕГОРИЯ   60</t>
  </si>
  <si>
    <t>Воротникова Оксана</t>
  </si>
  <si>
    <t>1. Воротникова Оксана</t>
  </si>
  <si>
    <t>Открытая (16.10.1984)/37</t>
  </si>
  <si>
    <t>59,30</t>
  </si>
  <si>
    <t>Апакшин Игорь</t>
  </si>
  <si>
    <t>1. Апакшин Игорь</t>
  </si>
  <si>
    <t>Мастера 55 - 59 (30.03.1964)/58</t>
  </si>
  <si>
    <t>80,90</t>
  </si>
  <si>
    <t>132,5</t>
  </si>
  <si>
    <t>Зубков Илья</t>
  </si>
  <si>
    <t>1. Зубков Илья</t>
  </si>
  <si>
    <t>Открытая (08.01.1984)/38</t>
  </si>
  <si>
    <t>109,00</t>
  </si>
  <si>
    <t>200,0</t>
  </si>
  <si>
    <t>60</t>
  </si>
  <si>
    <t xml:space="preserve">Мастера 55 - 59 </t>
  </si>
  <si>
    <t>Чемпионат России
ПРО жим лежа в Софт экипировка многопетельная
Краснодар/Краснодарский край 23 - 24 июля 2022 г.</t>
  </si>
  <si>
    <t>-. Космынин Владимир</t>
  </si>
  <si>
    <t>Мастера 60 - 64 (12.06.1960)/62</t>
  </si>
  <si>
    <t>66,10</t>
  </si>
  <si>
    <t>Чемпионат России
Любители становая тяга без экипировки
Краснодар/Краснодарский край 23 - 24 июля 2022 г.</t>
  </si>
  <si>
    <t>Воротынцева Светлана</t>
  </si>
  <si>
    <t>1. Воротынцева Светлана</t>
  </si>
  <si>
    <t>Открытая (21.11.1992)/29</t>
  </si>
  <si>
    <t>71,80</t>
  </si>
  <si>
    <t xml:space="preserve">Сочи/Краснодарский край </t>
  </si>
  <si>
    <t>1. Шарвин Борис</t>
  </si>
  <si>
    <t>Открытая (12.03.1951)/71</t>
  </si>
  <si>
    <t>66,70</t>
  </si>
  <si>
    <t xml:space="preserve">Тульский/Адыгея республика </t>
  </si>
  <si>
    <t>182,5</t>
  </si>
  <si>
    <t>Гаврилов Максим</t>
  </si>
  <si>
    <t>1. Гаврилов Максим</t>
  </si>
  <si>
    <t>Юниоры 20 - 23 (17.04.1999)/23</t>
  </si>
  <si>
    <t>72,80</t>
  </si>
  <si>
    <t xml:space="preserve">Суворова О.В. </t>
  </si>
  <si>
    <t>Масляков Сергей</t>
  </si>
  <si>
    <t>1. Масляков Сергей</t>
  </si>
  <si>
    <t>Открытая (14.03.1970)/52</t>
  </si>
  <si>
    <t>72,10</t>
  </si>
  <si>
    <t xml:space="preserve">Старжим </t>
  </si>
  <si>
    <t xml:space="preserve">Староминская/Краснодарский край </t>
  </si>
  <si>
    <t>197,5</t>
  </si>
  <si>
    <t>205,0</t>
  </si>
  <si>
    <t xml:space="preserve">Кожушний </t>
  </si>
  <si>
    <t>Твердохлебов Алексей</t>
  </si>
  <si>
    <t>1. Твердохлебов Алексей</t>
  </si>
  <si>
    <t>Открытая (25.05.1989)/33</t>
  </si>
  <si>
    <t>96,30</t>
  </si>
  <si>
    <t xml:space="preserve">Армавир/Краснодарский край </t>
  </si>
  <si>
    <t>215,0</t>
  </si>
  <si>
    <t>235,0</t>
  </si>
  <si>
    <t>240,0</t>
  </si>
  <si>
    <t>Чемпионат России
ПРО становая тяга без экипировки
Краснодар/Краснодарский край 23 - 24 июля 2022 г.</t>
  </si>
  <si>
    <t>Широкобородов Антон</t>
  </si>
  <si>
    <t>1. Широкобородов Антон</t>
  </si>
  <si>
    <t>Юноши 14-15 (18.11.2007)/14</t>
  </si>
  <si>
    <t>48,30</t>
  </si>
  <si>
    <t xml:space="preserve">Star Gym Team </t>
  </si>
  <si>
    <t xml:space="preserve">Масляков Сергей Викторович </t>
  </si>
  <si>
    <t>270,0</t>
  </si>
  <si>
    <t>285,0</t>
  </si>
  <si>
    <t xml:space="preserve">Юноши 14-15 </t>
  </si>
  <si>
    <t>Чемпионат России
Любители присед без экипировки
Краснодар/Краснодарский край 23 - 24 июля 2022 г.</t>
  </si>
  <si>
    <t>Чемпионат России
Силовое двоеборье профессионалы
Краснодар/Краснодарский край 23 - 24 июля 2022 г.</t>
  </si>
  <si>
    <t>Пицун Денис</t>
  </si>
  <si>
    <t>1. Пицун Денис</t>
  </si>
  <si>
    <t>Мастера 40 - 44 (05.05.1979)/43</t>
  </si>
  <si>
    <t>90,30</t>
  </si>
  <si>
    <t>Шаврин Борис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</si>
</sst>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0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A3" sqref="A3:A4"/>
    </sheetView>
  </sheetViews>
  <sheetFormatPr defaultRowHeight="12.75" x14ac:dyDescent="0.2"/>
  <cols>
    <col min="1" max="1" width="25.85546875" style="4" bestFit="1" customWidth="1"/>
    <col min="2" max="2" width="27.85546875" style="4" customWidth="1"/>
    <col min="3" max="3" width="16.42578125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6.5703125" style="3" bestFit="1" customWidth="1"/>
    <col min="8" max="9" width="2.140625" style="3" bestFit="1" customWidth="1"/>
    <col min="10" max="10" width="4.85546875" style="3" bestFit="1" customWidth="1"/>
    <col min="11" max="13" width="2.140625" style="3" bestFit="1" customWidth="1"/>
    <col min="14" max="14" width="4.85546875" style="3" bestFit="1" customWidth="1"/>
    <col min="15" max="17" width="2.140625" style="3" bestFit="1" customWidth="1"/>
    <col min="18" max="18" width="4.85546875" style="3" bestFit="1" customWidth="1"/>
    <col min="19" max="19" width="5" style="3" bestFit="1" customWidth="1"/>
    <col min="20" max="20" width="10.42578125" style="3" bestFit="1" customWidth="1"/>
    <col min="21" max="21" width="5" style="3" bestFit="1" customWidth="1"/>
    <col min="22" max="22" width="10.42578125" style="3" bestFit="1" customWidth="1"/>
    <col min="23" max="23" width="7.85546875" style="8" bestFit="1" customWidth="1"/>
    <col min="24" max="24" width="8.5703125" style="9" bestFit="1" customWidth="1"/>
    <col min="25" max="25" width="23" style="4" bestFit="1" customWidth="1"/>
    <col min="26" max="16384" width="9.140625" style="3"/>
  </cols>
  <sheetData>
    <row r="1" spans="1:25" s="2" customFormat="1" ht="15" customHeight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7"/>
    </row>
    <row r="2" spans="1:25" s="2" customFormat="1" ht="66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</row>
    <row r="3" spans="1:25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6</v>
      </c>
      <c r="E3" s="57" t="s">
        <v>4</v>
      </c>
      <c r="F3" s="57" t="s">
        <v>8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5" t="s">
        <v>1</v>
      </c>
      <c r="X3" s="55" t="s">
        <v>3</v>
      </c>
      <c r="Y3" s="58" t="s">
        <v>2</v>
      </c>
    </row>
    <row r="4" spans="1:25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10" t="s">
        <v>9</v>
      </c>
      <c r="T4" s="10" t="s">
        <v>10</v>
      </c>
      <c r="U4" s="10" t="s">
        <v>9</v>
      </c>
      <c r="V4" s="10" t="s">
        <v>10</v>
      </c>
      <c r="W4" s="56"/>
      <c r="X4" s="56"/>
      <c r="Y4" s="59"/>
    </row>
    <row r="5" spans="1:25" x14ac:dyDescent="0.2">
      <c r="G5" s="6"/>
    </row>
  </sheetData>
  <mergeCells count="15"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T3"/>
    <mergeCell ref="U3:V3"/>
    <mergeCell ref="W3:W4"/>
    <mergeCell ref="X3:X4"/>
    <mergeCell ref="Y3:Y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16" workbookViewId="0">
      <selection sqref="A1:Y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4.5703125" style="3" customWidth="1"/>
    <col min="12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9" bestFit="1" customWidth="1"/>
    <col min="21" max="21" width="13.5703125" style="4" bestFit="1" customWidth="1"/>
    <col min="22" max="16384" width="9.140625" style="3"/>
  </cols>
  <sheetData>
    <row r="1" spans="1:21" s="2" customFormat="1" ht="29.1" customHeight="1" x14ac:dyDescent="0.2">
      <c r="A1" s="62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14</v>
      </c>
      <c r="H3" s="57"/>
      <c r="I3" s="57"/>
      <c r="J3" s="57"/>
      <c r="K3" s="57" t="s">
        <v>15</v>
      </c>
      <c r="L3" s="57"/>
      <c r="M3" s="57"/>
      <c r="N3" s="57"/>
      <c r="O3" s="57" t="s">
        <v>16</v>
      </c>
      <c r="P3" s="57"/>
      <c r="Q3" s="57"/>
      <c r="R3" s="57"/>
      <c r="S3" s="55" t="s">
        <v>1</v>
      </c>
      <c r="T3" s="55" t="s">
        <v>3</v>
      </c>
      <c r="U3" s="58" t="s">
        <v>2</v>
      </c>
    </row>
    <row r="4" spans="1:21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56"/>
      <c r="T4" s="56"/>
      <c r="U4" s="59"/>
    </row>
    <row r="5" spans="1:21" ht="15" x14ac:dyDescent="0.2">
      <c r="A5" s="60" t="s">
        <v>49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 x14ac:dyDescent="0.2">
      <c r="A6" s="11" t="s">
        <v>51</v>
      </c>
      <c r="B6" s="11" t="s">
        <v>52</v>
      </c>
      <c r="C6" s="11" t="s">
        <v>53</v>
      </c>
      <c r="D6" s="12" t="str">
        <f>"0,9801"</f>
        <v>0,9801</v>
      </c>
      <c r="E6" s="11" t="s">
        <v>54</v>
      </c>
      <c r="F6" s="11" t="s">
        <v>55</v>
      </c>
      <c r="G6" s="13" t="s">
        <v>56</v>
      </c>
      <c r="H6" s="13" t="s">
        <v>57</v>
      </c>
      <c r="I6" s="13" t="s">
        <v>58</v>
      </c>
      <c r="J6" s="14"/>
      <c r="K6" s="13" t="s">
        <v>59</v>
      </c>
      <c r="L6" s="14" t="s">
        <v>60</v>
      </c>
      <c r="M6" s="14" t="s">
        <v>60</v>
      </c>
      <c r="N6" s="14"/>
      <c r="O6" s="13" t="s">
        <v>61</v>
      </c>
      <c r="P6" s="13" t="s">
        <v>62</v>
      </c>
      <c r="Q6" s="13" t="s">
        <v>63</v>
      </c>
      <c r="R6" s="14"/>
      <c r="S6" s="15" t="str">
        <f>"275,0"</f>
        <v>275,0</v>
      </c>
      <c r="T6" s="16" t="str">
        <f>"269,5275"</f>
        <v>269,5275</v>
      </c>
      <c r="U6" s="11" t="s">
        <v>64</v>
      </c>
    </row>
    <row r="8" spans="1:21" ht="15" x14ac:dyDescent="0.2">
      <c r="A8" s="63" t="s">
        <v>65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21" x14ac:dyDescent="0.2">
      <c r="A9" s="27" t="s">
        <v>67</v>
      </c>
      <c r="B9" s="27" t="s">
        <v>68</v>
      </c>
      <c r="C9" s="27" t="s">
        <v>69</v>
      </c>
      <c r="D9" s="28" t="str">
        <f>"0,9201"</f>
        <v>0,9201</v>
      </c>
      <c r="E9" s="27" t="s">
        <v>70</v>
      </c>
      <c r="F9" s="27" t="s">
        <v>71</v>
      </c>
      <c r="G9" s="29" t="s">
        <v>72</v>
      </c>
      <c r="H9" s="29" t="s">
        <v>73</v>
      </c>
      <c r="I9" s="29" t="s">
        <v>74</v>
      </c>
      <c r="J9" s="30"/>
      <c r="K9" s="30" t="s">
        <v>75</v>
      </c>
      <c r="L9" s="29" t="s">
        <v>76</v>
      </c>
      <c r="M9" s="30" t="s">
        <v>77</v>
      </c>
      <c r="N9" s="30"/>
      <c r="O9" s="30" t="s">
        <v>78</v>
      </c>
      <c r="P9" s="30" t="s">
        <v>78</v>
      </c>
      <c r="Q9" s="29" t="s">
        <v>78</v>
      </c>
      <c r="R9" s="30"/>
      <c r="S9" s="31" t="str">
        <f>"225,0"</f>
        <v>225,0</v>
      </c>
      <c r="T9" s="32" t="str">
        <f>"219,4438"</f>
        <v>219,4438</v>
      </c>
      <c r="U9" s="27" t="s">
        <v>79</v>
      </c>
    </row>
    <row r="10" spans="1:21" x14ac:dyDescent="0.2">
      <c r="A10" s="33" t="s">
        <v>81</v>
      </c>
      <c r="B10" s="33" t="s">
        <v>82</v>
      </c>
      <c r="C10" s="33" t="s">
        <v>83</v>
      </c>
      <c r="D10" s="34" t="str">
        <f>"0,9355"</f>
        <v>0,9355</v>
      </c>
      <c r="E10" s="33" t="s">
        <v>70</v>
      </c>
      <c r="F10" s="33" t="s">
        <v>55</v>
      </c>
      <c r="G10" s="35" t="s">
        <v>56</v>
      </c>
      <c r="H10" s="35" t="s">
        <v>57</v>
      </c>
      <c r="I10" s="35" t="s">
        <v>58</v>
      </c>
      <c r="J10" s="36"/>
      <c r="K10" s="35" t="s">
        <v>59</v>
      </c>
      <c r="L10" s="35" t="s">
        <v>60</v>
      </c>
      <c r="M10" s="35" t="s">
        <v>84</v>
      </c>
      <c r="N10" s="36"/>
      <c r="O10" s="35" t="s">
        <v>56</v>
      </c>
      <c r="P10" s="35" t="s">
        <v>78</v>
      </c>
      <c r="Q10" s="35" t="s">
        <v>58</v>
      </c>
      <c r="R10" s="36"/>
      <c r="S10" s="37" t="str">
        <f>"252,5"</f>
        <v>252,5</v>
      </c>
      <c r="T10" s="38" t="str">
        <f>"236,2138"</f>
        <v>236,2138</v>
      </c>
      <c r="U10" s="33" t="s">
        <v>33</v>
      </c>
    </row>
    <row r="12" spans="1:21" ht="15" x14ac:dyDescent="0.2">
      <c r="A12" s="63" t="s">
        <v>85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</row>
    <row r="13" spans="1:21" x14ac:dyDescent="0.2">
      <c r="A13" s="11" t="s">
        <v>87</v>
      </c>
      <c r="B13" s="11" t="s">
        <v>88</v>
      </c>
      <c r="C13" s="11" t="s">
        <v>89</v>
      </c>
      <c r="D13" s="12" t="str">
        <f>"0,7862"</f>
        <v>0,7862</v>
      </c>
      <c r="E13" s="11" t="s">
        <v>90</v>
      </c>
      <c r="F13" s="11" t="s">
        <v>55</v>
      </c>
      <c r="G13" s="13" t="s">
        <v>91</v>
      </c>
      <c r="H13" s="13" t="s">
        <v>92</v>
      </c>
      <c r="I13" s="14" t="s">
        <v>93</v>
      </c>
      <c r="J13" s="14"/>
      <c r="K13" s="13" t="s">
        <v>94</v>
      </c>
      <c r="L13" s="14" t="s">
        <v>95</v>
      </c>
      <c r="M13" s="14" t="s">
        <v>95</v>
      </c>
      <c r="N13" s="14"/>
      <c r="O13" s="13" t="s">
        <v>72</v>
      </c>
      <c r="P13" s="13" t="s">
        <v>96</v>
      </c>
      <c r="Q13" s="13" t="s">
        <v>57</v>
      </c>
      <c r="R13" s="14"/>
      <c r="S13" s="15" t="str">
        <f>"225,0"</f>
        <v>225,0</v>
      </c>
      <c r="T13" s="16" t="str">
        <f>"178,6639"</f>
        <v>178,6639</v>
      </c>
      <c r="U13" s="11" t="s">
        <v>97</v>
      </c>
    </row>
    <row r="15" spans="1:21" ht="15" x14ac:dyDescent="0.2">
      <c r="A15" s="63" t="s">
        <v>85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21" x14ac:dyDescent="0.2">
      <c r="A16" s="11" t="s">
        <v>99</v>
      </c>
      <c r="B16" s="11" t="s">
        <v>100</v>
      </c>
      <c r="C16" s="11" t="s">
        <v>101</v>
      </c>
      <c r="D16" s="12" t="str">
        <f>"0,7347"</f>
        <v>0,7347</v>
      </c>
      <c r="E16" s="11" t="s">
        <v>70</v>
      </c>
      <c r="F16" s="11" t="s">
        <v>102</v>
      </c>
      <c r="G16" s="13" t="s">
        <v>103</v>
      </c>
      <c r="H16" s="13" t="s">
        <v>63</v>
      </c>
      <c r="I16" s="13" t="s">
        <v>104</v>
      </c>
      <c r="J16" s="14"/>
      <c r="K16" s="13" t="s">
        <v>105</v>
      </c>
      <c r="L16" s="14" t="s">
        <v>106</v>
      </c>
      <c r="M16" s="13" t="s">
        <v>106</v>
      </c>
      <c r="N16" s="14"/>
      <c r="O16" s="13" t="s">
        <v>107</v>
      </c>
      <c r="P16" s="13" t="s">
        <v>108</v>
      </c>
      <c r="Q16" s="13" t="s">
        <v>109</v>
      </c>
      <c r="R16" s="14"/>
      <c r="S16" s="15" t="str">
        <f>"395,0"</f>
        <v>395,0</v>
      </c>
      <c r="T16" s="16" t="str">
        <f>"327,9334"</f>
        <v>327,9334</v>
      </c>
      <c r="U16" s="11" t="s">
        <v>33</v>
      </c>
    </row>
    <row r="18" spans="1:5" ht="15" x14ac:dyDescent="0.2">
      <c r="E18" s="17" t="s">
        <v>34</v>
      </c>
    </row>
    <row r="19" spans="1:5" ht="15" x14ac:dyDescent="0.2">
      <c r="E19" s="17" t="s">
        <v>35</v>
      </c>
    </row>
    <row r="20" spans="1:5" ht="15" x14ac:dyDescent="0.2">
      <c r="E20" s="17" t="s">
        <v>36</v>
      </c>
    </row>
    <row r="21" spans="1:5" ht="15" x14ac:dyDescent="0.2">
      <c r="E21" s="17" t="s">
        <v>37</v>
      </c>
    </row>
    <row r="22" spans="1:5" ht="15" x14ac:dyDescent="0.2">
      <c r="E22" s="17" t="s">
        <v>37</v>
      </c>
    </row>
    <row r="23" spans="1:5" ht="15" x14ac:dyDescent="0.2">
      <c r="E23" s="17" t="s">
        <v>38</v>
      </c>
    </row>
    <row r="24" spans="1:5" ht="15" x14ac:dyDescent="0.2">
      <c r="E24" s="17"/>
    </row>
    <row r="26" spans="1:5" ht="18" x14ac:dyDescent="0.25">
      <c r="A26" s="18" t="s">
        <v>39</v>
      </c>
      <c r="B26" s="18"/>
    </row>
    <row r="27" spans="1:5" ht="15" x14ac:dyDescent="0.2">
      <c r="A27" s="19" t="s">
        <v>110</v>
      </c>
      <c r="B27" s="19"/>
    </row>
    <row r="28" spans="1:5" ht="14.25" x14ac:dyDescent="0.2">
      <c r="A28" s="21"/>
      <c r="B28" s="22" t="s">
        <v>111</v>
      </c>
    </row>
    <row r="29" spans="1:5" ht="15" x14ac:dyDescent="0.2">
      <c r="A29" s="23" t="s">
        <v>42</v>
      </c>
      <c r="B29" s="23" t="s">
        <v>43</v>
      </c>
      <c r="C29" s="23" t="s">
        <v>44</v>
      </c>
      <c r="D29" s="24" t="s">
        <v>45</v>
      </c>
      <c r="E29" s="23" t="s">
        <v>46</v>
      </c>
    </row>
    <row r="30" spans="1:5" x14ac:dyDescent="0.2">
      <c r="A30" s="20" t="s">
        <v>66</v>
      </c>
      <c r="B30" s="4" t="s">
        <v>112</v>
      </c>
      <c r="C30" s="4" t="s">
        <v>113</v>
      </c>
      <c r="D30" s="25">
        <v>225</v>
      </c>
      <c r="E30" s="26">
        <v>219.44384372234299</v>
      </c>
    </row>
    <row r="32" spans="1:5" ht="14.25" x14ac:dyDescent="0.2">
      <c r="A32" s="21"/>
      <c r="B32" s="22" t="s">
        <v>114</v>
      </c>
    </row>
    <row r="33" spans="1:5" ht="15" x14ac:dyDescent="0.2">
      <c r="A33" s="23" t="s">
        <v>42</v>
      </c>
      <c r="B33" s="23" t="s">
        <v>43</v>
      </c>
      <c r="C33" s="23" t="s">
        <v>44</v>
      </c>
      <c r="D33" s="24" t="s">
        <v>45</v>
      </c>
      <c r="E33" s="23" t="s">
        <v>46</v>
      </c>
    </row>
    <row r="34" spans="1:5" x14ac:dyDescent="0.2">
      <c r="A34" s="20" t="s">
        <v>86</v>
      </c>
      <c r="B34" s="4" t="s">
        <v>115</v>
      </c>
      <c r="C34" s="4" t="s">
        <v>116</v>
      </c>
      <c r="D34" s="25">
        <v>225</v>
      </c>
      <c r="E34" s="26">
        <v>178.66394703090199</v>
      </c>
    </row>
    <row r="36" spans="1:5" ht="14.25" x14ac:dyDescent="0.2">
      <c r="A36" s="21"/>
      <c r="B36" s="22" t="s">
        <v>41</v>
      </c>
    </row>
    <row r="37" spans="1:5" ht="15" x14ac:dyDescent="0.2">
      <c r="A37" s="23" t="s">
        <v>42</v>
      </c>
      <c r="B37" s="23" t="s">
        <v>43</v>
      </c>
      <c r="C37" s="23" t="s">
        <v>44</v>
      </c>
      <c r="D37" s="24" t="s">
        <v>45</v>
      </c>
      <c r="E37" s="23" t="s">
        <v>46</v>
      </c>
    </row>
    <row r="38" spans="1:5" x14ac:dyDescent="0.2">
      <c r="A38" s="20" t="s">
        <v>50</v>
      </c>
      <c r="B38" s="4" t="s">
        <v>41</v>
      </c>
      <c r="C38" s="4" t="s">
        <v>117</v>
      </c>
      <c r="D38" s="25">
        <v>275</v>
      </c>
      <c r="E38" s="26">
        <v>269.52749341726297</v>
      </c>
    </row>
    <row r="39" spans="1:5" x14ac:dyDescent="0.2">
      <c r="A39" s="20" t="s">
        <v>80</v>
      </c>
      <c r="B39" s="4" t="s">
        <v>41</v>
      </c>
      <c r="C39" s="4" t="s">
        <v>113</v>
      </c>
      <c r="D39" s="25">
        <v>252.5</v>
      </c>
      <c r="E39" s="26">
        <v>236.21375650167499</v>
      </c>
    </row>
    <row r="42" spans="1:5" ht="15" x14ac:dyDescent="0.2">
      <c r="A42" s="19" t="s">
        <v>40</v>
      </c>
      <c r="B42" s="19"/>
    </row>
    <row r="43" spans="1:5" ht="14.25" x14ac:dyDescent="0.2">
      <c r="A43" s="21"/>
      <c r="B43" s="22" t="s">
        <v>118</v>
      </c>
    </row>
    <row r="44" spans="1:5" ht="15" x14ac:dyDescent="0.2">
      <c r="A44" s="23" t="s">
        <v>42</v>
      </c>
      <c r="B44" s="23" t="s">
        <v>43</v>
      </c>
      <c r="C44" s="23" t="s">
        <v>44</v>
      </c>
      <c r="D44" s="24" t="s">
        <v>45</v>
      </c>
      <c r="E44" s="23" t="s">
        <v>46</v>
      </c>
    </row>
    <row r="45" spans="1:5" x14ac:dyDescent="0.2">
      <c r="A45" s="20" t="s">
        <v>98</v>
      </c>
      <c r="B45" s="4" t="s">
        <v>119</v>
      </c>
      <c r="C45" s="4" t="s">
        <v>116</v>
      </c>
      <c r="D45" s="25">
        <v>395</v>
      </c>
      <c r="E45" s="26">
        <v>327.933355769515</v>
      </c>
    </row>
  </sheetData>
  <mergeCells count="17">
    <mergeCell ref="A8:R8"/>
    <mergeCell ref="A12:R12"/>
    <mergeCell ref="A15:R15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3.425781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9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62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14</v>
      </c>
      <c r="H3" s="57"/>
      <c r="I3" s="57"/>
      <c r="J3" s="57"/>
      <c r="K3" s="57" t="s">
        <v>15</v>
      </c>
      <c r="L3" s="57"/>
      <c r="M3" s="57"/>
      <c r="N3" s="57"/>
      <c r="O3" s="57" t="s">
        <v>16</v>
      </c>
      <c r="P3" s="57"/>
      <c r="Q3" s="57"/>
      <c r="R3" s="57"/>
      <c r="S3" s="55" t="s">
        <v>1</v>
      </c>
      <c r="T3" s="55" t="s">
        <v>3</v>
      </c>
      <c r="U3" s="58" t="s">
        <v>2</v>
      </c>
    </row>
    <row r="4" spans="1:21" s="1" customFormat="1" ht="21" customHeight="1" thickBot="1" x14ac:dyDescent="0.25">
      <c r="A4" s="52"/>
      <c r="B4" s="54"/>
      <c r="C4" s="54"/>
      <c r="D4" s="56"/>
      <c r="E4" s="54"/>
      <c r="F4" s="54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7">
        <v>1</v>
      </c>
      <c r="P4" s="7">
        <v>2</v>
      </c>
      <c r="Q4" s="7">
        <v>3</v>
      </c>
      <c r="R4" s="7" t="s">
        <v>5</v>
      </c>
      <c r="S4" s="56"/>
      <c r="T4" s="56"/>
      <c r="U4" s="59"/>
    </row>
    <row r="5" spans="1:21" ht="15" x14ac:dyDescent="0.2">
      <c r="A5" s="60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 x14ac:dyDescent="0.2">
      <c r="A6" s="11" t="s">
        <v>19</v>
      </c>
      <c r="B6" s="11" t="s">
        <v>20</v>
      </c>
      <c r="C6" s="11" t="s">
        <v>21</v>
      </c>
      <c r="D6" s="12" t="str">
        <f>"0,5463"</f>
        <v>0,5463</v>
      </c>
      <c r="E6" s="11" t="s">
        <v>22</v>
      </c>
      <c r="F6" s="11" t="s">
        <v>23</v>
      </c>
      <c r="G6" s="13" t="s">
        <v>24</v>
      </c>
      <c r="H6" s="13" t="s">
        <v>25</v>
      </c>
      <c r="I6" s="13" t="s">
        <v>26</v>
      </c>
      <c r="J6" s="14"/>
      <c r="K6" s="13" t="s">
        <v>27</v>
      </c>
      <c r="L6" s="13" t="s">
        <v>28</v>
      </c>
      <c r="M6" s="13" t="s">
        <v>29</v>
      </c>
      <c r="N6" s="14"/>
      <c r="O6" s="13" t="s">
        <v>30</v>
      </c>
      <c r="P6" s="13" t="s">
        <v>31</v>
      </c>
      <c r="Q6" s="13" t="s">
        <v>32</v>
      </c>
      <c r="R6" s="14"/>
      <c r="S6" s="15" t="str">
        <f>"750,0"</f>
        <v>750,0</v>
      </c>
      <c r="T6" s="16" t="str">
        <f>"409,7250"</f>
        <v>409,7250</v>
      </c>
      <c r="U6" s="11" t="s">
        <v>33</v>
      </c>
    </row>
    <row r="8" spans="1:21" ht="15" x14ac:dyDescent="0.2">
      <c r="E8" s="17" t="s">
        <v>34</v>
      </c>
    </row>
    <row r="9" spans="1:21" ht="15" x14ac:dyDescent="0.2">
      <c r="E9" s="17" t="s">
        <v>35</v>
      </c>
    </row>
    <row r="10" spans="1:21" ht="15" x14ac:dyDescent="0.2">
      <c r="E10" s="17" t="s">
        <v>36</v>
      </c>
    </row>
    <row r="11" spans="1:21" ht="15" x14ac:dyDescent="0.2">
      <c r="E11" s="17" t="s">
        <v>37</v>
      </c>
    </row>
    <row r="12" spans="1:21" ht="15" x14ac:dyDescent="0.2">
      <c r="E12" s="17" t="s">
        <v>37</v>
      </c>
    </row>
    <row r="13" spans="1:21" ht="15" x14ac:dyDescent="0.2">
      <c r="E13" s="17" t="s">
        <v>38</v>
      </c>
    </row>
    <row r="14" spans="1:21" ht="15" x14ac:dyDescent="0.2">
      <c r="E14" s="17"/>
    </row>
    <row r="16" spans="1:21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41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4" t="s">
        <v>45</v>
      </c>
      <c r="E19" s="23" t="s">
        <v>46</v>
      </c>
    </row>
    <row r="20" spans="1:5" x14ac:dyDescent="0.2">
      <c r="A20" s="20" t="s">
        <v>18</v>
      </c>
      <c r="B20" s="4" t="s">
        <v>41</v>
      </c>
      <c r="C20" s="4" t="s">
        <v>47</v>
      </c>
      <c r="D20" s="25">
        <v>750</v>
      </c>
      <c r="E20" s="26">
        <v>409.72499549388903</v>
      </c>
    </row>
  </sheetData>
  <mergeCells count="14">
    <mergeCell ref="A5:R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8" bestFit="1" customWidth="1"/>
    <col min="16" max="16" width="8.5703125" style="9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62" t="s">
        <v>262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15</v>
      </c>
      <c r="H3" s="57"/>
      <c r="I3" s="57"/>
      <c r="J3" s="57"/>
      <c r="K3" s="57" t="s">
        <v>16</v>
      </c>
      <c r="L3" s="57"/>
      <c r="M3" s="57"/>
      <c r="N3" s="57"/>
      <c r="O3" s="55" t="s">
        <v>1</v>
      </c>
      <c r="P3" s="55" t="s">
        <v>3</v>
      </c>
      <c r="Q3" s="58" t="s">
        <v>2</v>
      </c>
    </row>
    <row r="4" spans="1:17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56"/>
      <c r="P4" s="56"/>
      <c r="Q4" s="59"/>
    </row>
    <row r="5" spans="1:17" ht="15" x14ac:dyDescent="0.2">
      <c r="A5" s="60" t="s">
        <v>182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7" x14ac:dyDescent="0.2">
      <c r="A6" s="11" t="s">
        <v>264</v>
      </c>
      <c r="B6" s="11" t="s">
        <v>265</v>
      </c>
      <c r="C6" s="11" t="s">
        <v>266</v>
      </c>
      <c r="D6" s="12" t="str">
        <f>"0,5842"</f>
        <v>0,5842</v>
      </c>
      <c r="E6" s="11" t="s">
        <v>70</v>
      </c>
      <c r="F6" s="11" t="s">
        <v>55</v>
      </c>
      <c r="G6" s="13" t="s">
        <v>29</v>
      </c>
      <c r="H6" s="14" t="s">
        <v>131</v>
      </c>
      <c r="I6" s="13" t="s">
        <v>131</v>
      </c>
      <c r="J6" s="14"/>
      <c r="K6" s="13" t="s">
        <v>29</v>
      </c>
      <c r="L6" s="13" t="s">
        <v>138</v>
      </c>
      <c r="M6" s="13" t="s">
        <v>211</v>
      </c>
      <c r="N6" s="14"/>
      <c r="O6" s="15" t="str">
        <f>"385,0"</f>
        <v>385,0</v>
      </c>
      <c r="P6" s="16" t="str">
        <f>"228,9655"</f>
        <v>228,9655</v>
      </c>
      <c r="Q6" s="11" t="s">
        <v>33</v>
      </c>
    </row>
    <row r="8" spans="1:17" ht="15" x14ac:dyDescent="0.2">
      <c r="E8" s="17" t="s">
        <v>34</v>
      </c>
    </row>
    <row r="9" spans="1:17" ht="15" x14ac:dyDescent="0.2">
      <c r="E9" s="17" t="s">
        <v>35</v>
      </c>
    </row>
    <row r="10" spans="1:17" ht="15" x14ac:dyDescent="0.2">
      <c r="E10" s="17" t="s">
        <v>36</v>
      </c>
    </row>
    <row r="11" spans="1:17" ht="15" x14ac:dyDescent="0.2">
      <c r="E11" s="17" t="s">
        <v>37</v>
      </c>
    </row>
    <row r="12" spans="1:17" ht="15" x14ac:dyDescent="0.2">
      <c r="E12" s="17" t="s">
        <v>37</v>
      </c>
    </row>
    <row r="13" spans="1:17" ht="15" x14ac:dyDescent="0.2">
      <c r="E13" s="17" t="s">
        <v>38</v>
      </c>
    </row>
    <row r="14" spans="1:17" ht="15" x14ac:dyDescent="0.2">
      <c r="E14" s="17"/>
    </row>
    <row r="16" spans="1:17" ht="18" x14ac:dyDescent="0.25">
      <c r="A16" s="18" t="s">
        <v>39</v>
      </c>
      <c r="B16" s="18"/>
    </row>
    <row r="17" spans="1:5" ht="15" x14ac:dyDescent="0.2">
      <c r="A17" s="19" t="s">
        <v>40</v>
      </c>
      <c r="B17" s="19"/>
    </row>
    <row r="18" spans="1:5" ht="14.25" x14ac:dyDescent="0.2">
      <c r="A18" s="21"/>
      <c r="B18" s="22" t="s">
        <v>145</v>
      </c>
    </row>
    <row r="19" spans="1:5" ht="15" x14ac:dyDescent="0.2">
      <c r="A19" s="23" t="s">
        <v>42</v>
      </c>
      <c r="B19" s="23" t="s">
        <v>43</v>
      </c>
      <c r="C19" s="23" t="s">
        <v>44</v>
      </c>
      <c r="D19" s="24" t="s">
        <v>45</v>
      </c>
      <c r="E19" s="23" t="s">
        <v>46</v>
      </c>
    </row>
    <row r="20" spans="1:5" x14ac:dyDescent="0.2">
      <c r="A20" s="20" t="s">
        <v>263</v>
      </c>
      <c r="B20" s="4" t="s">
        <v>193</v>
      </c>
      <c r="C20" s="4" t="s">
        <v>191</v>
      </c>
      <c r="D20" s="25">
        <v>385</v>
      </c>
      <c r="E20" s="26">
        <v>228.965515643358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9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12.140625" style="4" bestFit="1" customWidth="1"/>
    <col min="14" max="16384" width="9.140625" style="3"/>
  </cols>
  <sheetData>
    <row r="1" spans="1:13" s="2" customFormat="1" ht="29.1" customHeight="1" x14ac:dyDescent="0.2">
      <c r="A1" s="62" t="s">
        <v>261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14</v>
      </c>
      <c r="H3" s="57"/>
      <c r="I3" s="57"/>
      <c r="J3" s="57"/>
      <c r="K3" s="55" t="s">
        <v>195</v>
      </c>
      <c r="L3" s="55" t="s">
        <v>3</v>
      </c>
      <c r="M3" s="58" t="s">
        <v>2</v>
      </c>
    </row>
    <row r="4" spans="1:13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56"/>
      <c r="L4" s="56"/>
      <c r="M4" s="59"/>
    </row>
    <row r="5" spans="1:13" ht="15" x14ac:dyDescent="0.2">
      <c r="A5" s="60" t="s">
        <v>49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">
      <c r="A6" s="11" t="s">
        <v>51</v>
      </c>
      <c r="B6" s="11" t="s">
        <v>52</v>
      </c>
      <c r="C6" s="11" t="s">
        <v>53</v>
      </c>
      <c r="D6" s="12" t="str">
        <f>"0,9801"</f>
        <v>0,9801</v>
      </c>
      <c r="E6" s="11" t="s">
        <v>54</v>
      </c>
      <c r="F6" s="11" t="s">
        <v>55</v>
      </c>
      <c r="G6" s="13" t="s">
        <v>56</v>
      </c>
      <c r="H6" s="13" t="s">
        <v>57</v>
      </c>
      <c r="I6" s="13" t="s">
        <v>58</v>
      </c>
      <c r="J6" s="14"/>
      <c r="K6" s="15" t="str">
        <f>"95,0"</f>
        <v>95,0</v>
      </c>
      <c r="L6" s="16" t="str">
        <f>"93,1095"</f>
        <v>93,1095</v>
      </c>
      <c r="M6" s="11" t="s">
        <v>64</v>
      </c>
    </row>
    <row r="8" spans="1:13" ht="15" x14ac:dyDescent="0.2">
      <c r="A8" s="63" t="s">
        <v>85</v>
      </c>
      <c r="B8" s="64"/>
      <c r="C8" s="64"/>
      <c r="D8" s="64"/>
      <c r="E8" s="64"/>
      <c r="F8" s="64"/>
      <c r="G8" s="64"/>
      <c r="H8" s="64"/>
      <c r="I8" s="64"/>
      <c r="J8" s="64"/>
    </row>
    <row r="9" spans="1:13" x14ac:dyDescent="0.2">
      <c r="A9" s="11" t="s">
        <v>87</v>
      </c>
      <c r="B9" s="11" t="s">
        <v>88</v>
      </c>
      <c r="C9" s="11" t="s">
        <v>89</v>
      </c>
      <c r="D9" s="12" t="str">
        <f>"0,7862"</f>
        <v>0,7862</v>
      </c>
      <c r="E9" s="11" t="s">
        <v>90</v>
      </c>
      <c r="F9" s="11" t="s">
        <v>55</v>
      </c>
      <c r="G9" s="13" t="s">
        <v>91</v>
      </c>
      <c r="H9" s="13" t="s">
        <v>92</v>
      </c>
      <c r="I9" s="14" t="s">
        <v>93</v>
      </c>
      <c r="J9" s="14"/>
      <c r="K9" s="15" t="str">
        <f>"105,0"</f>
        <v>105,0</v>
      </c>
      <c r="L9" s="16" t="str">
        <f>"83,3765"</f>
        <v>83,3765</v>
      </c>
      <c r="M9" s="11" t="s">
        <v>97</v>
      </c>
    </row>
    <row r="11" spans="1:13" ht="15" x14ac:dyDescent="0.2">
      <c r="E11" s="17" t="s">
        <v>34</v>
      </c>
    </row>
    <row r="12" spans="1:13" ht="15" x14ac:dyDescent="0.2">
      <c r="E12" s="17" t="s">
        <v>35</v>
      </c>
    </row>
    <row r="13" spans="1:13" ht="15" x14ac:dyDescent="0.2">
      <c r="E13" s="17" t="s">
        <v>36</v>
      </c>
    </row>
    <row r="14" spans="1:13" ht="15" x14ac:dyDescent="0.2">
      <c r="E14" s="17" t="s">
        <v>37</v>
      </c>
    </row>
    <row r="15" spans="1:13" ht="15" x14ac:dyDescent="0.2">
      <c r="E15" s="17" t="s">
        <v>37</v>
      </c>
    </row>
    <row r="16" spans="1:13" ht="15" x14ac:dyDescent="0.2">
      <c r="E16" s="17" t="s">
        <v>38</v>
      </c>
    </row>
    <row r="17" spans="1:5" ht="15" x14ac:dyDescent="0.2">
      <c r="E17" s="17"/>
    </row>
    <row r="19" spans="1:5" ht="18" x14ac:dyDescent="0.25">
      <c r="A19" s="18" t="s">
        <v>39</v>
      </c>
      <c r="B19" s="18"/>
    </row>
    <row r="20" spans="1:5" ht="15" x14ac:dyDescent="0.2">
      <c r="A20" s="19" t="s">
        <v>110</v>
      </c>
      <c r="B20" s="19"/>
    </row>
    <row r="21" spans="1:5" ht="14.25" x14ac:dyDescent="0.2">
      <c r="A21" s="21"/>
      <c r="B21" s="22" t="s">
        <v>114</v>
      </c>
    </row>
    <row r="22" spans="1:5" ht="15" x14ac:dyDescent="0.2">
      <c r="A22" s="23" t="s">
        <v>42</v>
      </c>
      <c r="B22" s="23" t="s">
        <v>43</v>
      </c>
      <c r="C22" s="23" t="s">
        <v>44</v>
      </c>
      <c r="D22" s="24" t="s">
        <v>189</v>
      </c>
      <c r="E22" s="23" t="s">
        <v>46</v>
      </c>
    </row>
    <row r="23" spans="1:5" x14ac:dyDescent="0.2">
      <c r="A23" s="20" t="s">
        <v>86</v>
      </c>
      <c r="B23" s="4" t="s">
        <v>115</v>
      </c>
      <c r="C23" s="4" t="s">
        <v>116</v>
      </c>
      <c r="D23" s="25">
        <v>105</v>
      </c>
      <c r="E23" s="26">
        <v>83.376508614420899</v>
      </c>
    </row>
    <row r="25" spans="1:5" ht="14.25" x14ac:dyDescent="0.2">
      <c r="A25" s="21"/>
      <c r="B25" s="22" t="s">
        <v>41</v>
      </c>
    </row>
    <row r="26" spans="1:5" ht="15" x14ac:dyDescent="0.2">
      <c r="A26" s="23" t="s">
        <v>42</v>
      </c>
      <c r="B26" s="23" t="s">
        <v>43</v>
      </c>
      <c r="C26" s="23" t="s">
        <v>44</v>
      </c>
      <c r="D26" s="24" t="s">
        <v>189</v>
      </c>
      <c r="E26" s="23" t="s">
        <v>46</v>
      </c>
    </row>
    <row r="27" spans="1:5" x14ac:dyDescent="0.2">
      <c r="A27" s="20" t="s">
        <v>50</v>
      </c>
      <c r="B27" s="4" t="s">
        <v>41</v>
      </c>
      <c r="C27" s="4" t="s">
        <v>117</v>
      </c>
      <c r="D27" s="25">
        <v>95</v>
      </c>
      <c r="E27" s="26">
        <v>93.109497725963607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27.5703125" style="4" bestFit="1" customWidth="1"/>
    <col min="14" max="16384" width="9.140625" style="3"/>
  </cols>
  <sheetData>
    <row r="1" spans="1:13" s="2" customFormat="1" ht="29.1" customHeight="1" x14ac:dyDescent="0.2">
      <c r="A1" s="62" t="s">
        <v>251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16</v>
      </c>
      <c r="H3" s="57"/>
      <c r="I3" s="57"/>
      <c r="J3" s="57"/>
      <c r="K3" s="55" t="s">
        <v>195</v>
      </c>
      <c r="L3" s="55" t="s">
        <v>3</v>
      </c>
      <c r="M3" s="58" t="s">
        <v>2</v>
      </c>
    </row>
    <row r="4" spans="1:13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56"/>
      <c r="L4" s="56"/>
      <c r="M4" s="59"/>
    </row>
    <row r="5" spans="1:13" ht="15" x14ac:dyDescent="0.2">
      <c r="A5" s="60" t="s">
        <v>49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">
      <c r="A6" s="11" t="s">
        <v>253</v>
      </c>
      <c r="B6" s="11" t="s">
        <v>254</v>
      </c>
      <c r="C6" s="11" t="s">
        <v>255</v>
      </c>
      <c r="D6" s="12" t="str">
        <f>"1,0390"</f>
        <v>1,0390</v>
      </c>
      <c r="E6" s="11" t="s">
        <v>256</v>
      </c>
      <c r="F6" s="11" t="s">
        <v>239</v>
      </c>
      <c r="G6" s="13" t="s">
        <v>56</v>
      </c>
      <c r="H6" s="13" t="s">
        <v>58</v>
      </c>
      <c r="I6" s="13" t="s">
        <v>92</v>
      </c>
      <c r="J6" s="14"/>
      <c r="K6" s="15" t="str">
        <f>"105,0"</f>
        <v>105,0</v>
      </c>
      <c r="L6" s="16" t="str">
        <f>"134,1869"</f>
        <v>134,1869</v>
      </c>
      <c r="M6" s="11" t="s">
        <v>257</v>
      </c>
    </row>
    <row r="8" spans="1:13" ht="15" x14ac:dyDescent="0.2">
      <c r="A8" s="63" t="s">
        <v>17</v>
      </c>
      <c r="B8" s="64"/>
      <c r="C8" s="64"/>
      <c r="D8" s="64"/>
      <c r="E8" s="64"/>
      <c r="F8" s="64"/>
      <c r="G8" s="64"/>
      <c r="H8" s="64"/>
      <c r="I8" s="64"/>
      <c r="J8" s="64"/>
    </row>
    <row r="9" spans="1:13" x14ac:dyDescent="0.2">
      <c r="A9" s="11" t="s">
        <v>208</v>
      </c>
      <c r="B9" s="11" t="s">
        <v>209</v>
      </c>
      <c r="C9" s="11" t="s">
        <v>210</v>
      </c>
      <c r="D9" s="12" t="str">
        <f>"0,5377"</f>
        <v>0,5377</v>
      </c>
      <c r="E9" s="11" t="s">
        <v>70</v>
      </c>
      <c r="F9" s="11" t="s">
        <v>55</v>
      </c>
      <c r="G9" s="13" t="s">
        <v>258</v>
      </c>
      <c r="H9" s="13" t="s">
        <v>26</v>
      </c>
      <c r="I9" s="13" t="s">
        <v>259</v>
      </c>
      <c r="J9" s="14"/>
      <c r="K9" s="15" t="str">
        <f>"285,0"</f>
        <v>285,0</v>
      </c>
      <c r="L9" s="16" t="str">
        <f>"153,2445"</f>
        <v>153,2445</v>
      </c>
      <c r="M9" s="11" t="s">
        <v>33</v>
      </c>
    </row>
    <row r="11" spans="1:13" ht="15" x14ac:dyDescent="0.2">
      <c r="E11" s="17" t="s">
        <v>34</v>
      </c>
    </row>
    <row r="12" spans="1:13" ht="15" x14ac:dyDescent="0.2">
      <c r="E12" s="17" t="s">
        <v>35</v>
      </c>
    </row>
    <row r="13" spans="1:13" ht="15" x14ac:dyDescent="0.2">
      <c r="E13" s="17" t="s">
        <v>36</v>
      </c>
    </row>
    <row r="14" spans="1:13" ht="15" x14ac:dyDescent="0.2">
      <c r="E14" s="17" t="s">
        <v>37</v>
      </c>
    </row>
    <row r="15" spans="1:13" ht="15" x14ac:dyDescent="0.2">
      <c r="E15" s="17" t="s">
        <v>37</v>
      </c>
    </row>
    <row r="16" spans="1:13" ht="15" x14ac:dyDescent="0.2">
      <c r="E16" s="17" t="s">
        <v>38</v>
      </c>
    </row>
    <row r="17" spans="1:5" ht="15" x14ac:dyDescent="0.2">
      <c r="E17" s="17"/>
    </row>
    <row r="19" spans="1:5" ht="18" x14ac:dyDescent="0.25">
      <c r="A19" s="18" t="s">
        <v>39</v>
      </c>
      <c r="B19" s="18"/>
    </row>
    <row r="20" spans="1:5" ht="15" x14ac:dyDescent="0.2">
      <c r="A20" s="19" t="s">
        <v>40</v>
      </c>
      <c r="B20" s="19"/>
    </row>
    <row r="21" spans="1:5" ht="14.25" x14ac:dyDescent="0.2">
      <c r="A21" s="21"/>
      <c r="B21" s="22" t="s">
        <v>118</v>
      </c>
    </row>
    <row r="22" spans="1:5" ht="15" x14ac:dyDescent="0.2">
      <c r="A22" s="23" t="s">
        <v>42</v>
      </c>
      <c r="B22" s="23" t="s">
        <v>43</v>
      </c>
      <c r="C22" s="23" t="s">
        <v>44</v>
      </c>
      <c r="D22" s="24" t="s">
        <v>189</v>
      </c>
      <c r="E22" s="23" t="s">
        <v>46</v>
      </c>
    </row>
    <row r="23" spans="1:5" x14ac:dyDescent="0.2">
      <c r="A23" s="20" t="s">
        <v>252</v>
      </c>
      <c r="B23" s="4" t="s">
        <v>260</v>
      </c>
      <c r="C23" s="4" t="s">
        <v>117</v>
      </c>
      <c r="D23" s="25">
        <v>105</v>
      </c>
      <c r="E23" s="26">
        <v>134.18685443401299</v>
      </c>
    </row>
    <row r="25" spans="1:5" ht="14.25" x14ac:dyDescent="0.2">
      <c r="A25" s="21"/>
      <c r="B25" s="22" t="s">
        <v>41</v>
      </c>
    </row>
    <row r="26" spans="1:5" ht="15" x14ac:dyDescent="0.2">
      <c r="A26" s="23" t="s">
        <v>42</v>
      </c>
      <c r="B26" s="23" t="s">
        <v>43</v>
      </c>
      <c r="C26" s="23" t="s">
        <v>44</v>
      </c>
      <c r="D26" s="24" t="s">
        <v>189</v>
      </c>
      <c r="E26" s="23" t="s">
        <v>46</v>
      </c>
    </row>
    <row r="27" spans="1:5" x14ac:dyDescent="0.2">
      <c r="A27" s="20" t="s">
        <v>207</v>
      </c>
      <c r="B27" s="4" t="s">
        <v>41</v>
      </c>
      <c r="C27" s="4" t="s">
        <v>47</v>
      </c>
      <c r="D27" s="25">
        <v>285</v>
      </c>
      <c r="E27" s="26">
        <v>153.24449926614801</v>
      </c>
    </row>
  </sheetData>
  <mergeCells count="13">
    <mergeCell ref="A8:J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A46" sqref="A46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14.42578125" style="4" bestFit="1" customWidth="1"/>
    <col min="14" max="16384" width="9.140625" style="3"/>
  </cols>
  <sheetData>
    <row r="1" spans="1:13" s="2" customFormat="1" ht="29.1" customHeight="1" x14ac:dyDescent="0.2">
      <c r="A1" s="62" t="s">
        <v>218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16</v>
      </c>
      <c r="H3" s="57"/>
      <c r="I3" s="57"/>
      <c r="J3" s="57"/>
      <c r="K3" s="55" t="s">
        <v>195</v>
      </c>
      <c r="L3" s="55" t="s">
        <v>3</v>
      </c>
      <c r="M3" s="58" t="s">
        <v>2</v>
      </c>
    </row>
    <row r="4" spans="1:13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56"/>
      <c r="L4" s="56"/>
      <c r="M4" s="59"/>
    </row>
    <row r="5" spans="1:13" ht="15" x14ac:dyDescent="0.2">
      <c r="A5" s="60" t="s">
        <v>49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">
      <c r="A6" s="11" t="s">
        <v>51</v>
      </c>
      <c r="B6" s="11" t="s">
        <v>52</v>
      </c>
      <c r="C6" s="11" t="s">
        <v>53</v>
      </c>
      <c r="D6" s="12" t="str">
        <f>"0,9801"</f>
        <v>0,9801</v>
      </c>
      <c r="E6" s="11" t="s">
        <v>54</v>
      </c>
      <c r="F6" s="11" t="s">
        <v>55</v>
      </c>
      <c r="G6" s="13" t="s">
        <v>61</v>
      </c>
      <c r="H6" s="13" t="s">
        <v>62</v>
      </c>
      <c r="I6" s="13" t="s">
        <v>63</v>
      </c>
      <c r="J6" s="14"/>
      <c r="K6" s="15" t="str">
        <f>"125,0"</f>
        <v>125,0</v>
      </c>
      <c r="L6" s="16" t="str">
        <f>"122,5125"</f>
        <v>122,5125</v>
      </c>
      <c r="M6" s="11" t="s">
        <v>64</v>
      </c>
    </row>
    <row r="8" spans="1:13" ht="15" x14ac:dyDescent="0.2">
      <c r="A8" s="63" t="s">
        <v>148</v>
      </c>
      <c r="B8" s="64"/>
      <c r="C8" s="64"/>
      <c r="D8" s="64"/>
      <c r="E8" s="64"/>
      <c r="F8" s="64"/>
      <c r="G8" s="64"/>
      <c r="H8" s="64"/>
      <c r="I8" s="64"/>
      <c r="J8" s="64"/>
    </row>
    <row r="9" spans="1:13" x14ac:dyDescent="0.2">
      <c r="A9" s="11" t="s">
        <v>220</v>
      </c>
      <c r="B9" s="11" t="s">
        <v>221</v>
      </c>
      <c r="C9" s="11" t="s">
        <v>222</v>
      </c>
      <c r="D9" s="12" t="str">
        <f>"0,7449"</f>
        <v>0,7449</v>
      </c>
      <c r="E9" s="11" t="s">
        <v>70</v>
      </c>
      <c r="F9" s="11" t="s">
        <v>223</v>
      </c>
      <c r="G9" s="13" t="s">
        <v>61</v>
      </c>
      <c r="H9" s="13" t="s">
        <v>103</v>
      </c>
      <c r="I9" s="13" t="s">
        <v>62</v>
      </c>
      <c r="J9" s="14"/>
      <c r="K9" s="15" t="str">
        <f>"120,0"</f>
        <v>120,0</v>
      </c>
      <c r="L9" s="16" t="str">
        <f>"89,3880"</f>
        <v>89,3880</v>
      </c>
      <c r="M9" s="11" t="s">
        <v>33</v>
      </c>
    </row>
    <row r="11" spans="1:13" ht="15" x14ac:dyDescent="0.2">
      <c r="A11" s="63" t="s">
        <v>85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3" x14ac:dyDescent="0.2">
      <c r="A12" s="11" t="s">
        <v>224</v>
      </c>
      <c r="B12" s="11" t="s">
        <v>225</v>
      </c>
      <c r="C12" s="11" t="s">
        <v>226</v>
      </c>
      <c r="D12" s="12" t="str">
        <f>"0,7337"</f>
        <v>0,7337</v>
      </c>
      <c r="E12" s="11" t="s">
        <v>70</v>
      </c>
      <c r="F12" s="11" t="s">
        <v>227</v>
      </c>
      <c r="G12" s="13" t="s">
        <v>109</v>
      </c>
      <c r="H12" s="13" t="s">
        <v>130</v>
      </c>
      <c r="I12" s="14" t="s">
        <v>228</v>
      </c>
      <c r="J12" s="14"/>
      <c r="K12" s="15" t="str">
        <f>"175,0"</f>
        <v>175,0</v>
      </c>
      <c r="L12" s="16" t="str">
        <f>"128,3975"</f>
        <v>128,3975</v>
      </c>
      <c r="M12" s="11" t="s">
        <v>163</v>
      </c>
    </row>
    <row r="14" spans="1:13" ht="15" x14ac:dyDescent="0.2">
      <c r="A14" s="63" t="s">
        <v>148</v>
      </c>
      <c r="B14" s="64"/>
      <c r="C14" s="64"/>
      <c r="D14" s="64"/>
      <c r="E14" s="64"/>
      <c r="F14" s="64"/>
      <c r="G14" s="64"/>
      <c r="H14" s="64"/>
      <c r="I14" s="64"/>
      <c r="J14" s="64"/>
    </row>
    <row r="15" spans="1:13" x14ac:dyDescent="0.2">
      <c r="A15" s="27" t="s">
        <v>230</v>
      </c>
      <c r="B15" s="27" t="s">
        <v>231</v>
      </c>
      <c r="C15" s="27" t="s">
        <v>232</v>
      </c>
      <c r="D15" s="28" t="str">
        <f>"0,6805"</f>
        <v>0,6805</v>
      </c>
      <c r="E15" s="27" t="s">
        <v>70</v>
      </c>
      <c r="F15" s="27" t="s">
        <v>223</v>
      </c>
      <c r="G15" s="29" t="s">
        <v>28</v>
      </c>
      <c r="H15" s="29" t="s">
        <v>29</v>
      </c>
      <c r="I15" s="30" t="s">
        <v>131</v>
      </c>
      <c r="J15" s="30"/>
      <c r="K15" s="31" t="str">
        <f>"180,0"</f>
        <v>180,0</v>
      </c>
      <c r="L15" s="32" t="str">
        <f>"122,4900"</f>
        <v>122,4900</v>
      </c>
      <c r="M15" s="27" t="s">
        <v>233</v>
      </c>
    </row>
    <row r="16" spans="1:13" x14ac:dyDescent="0.2">
      <c r="A16" s="33" t="s">
        <v>235</v>
      </c>
      <c r="B16" s="33" t="s">
        <v>236</v>
      </c>
      <c r="C16" s="33" t="s">
        <v>237</v>
      </c>
      <c r="D16" s="34" t="str">
        <f>"0,6859"</f>
        <v>0,6859</v>
      </c>
      <c r="E16" s="33" t="s">
        <v>238</v>
      </c>
      <c r="F16" s="33" t="s">
        <v>239</v>
      </c>
      <c r="G16" s="36" t="s">
        <v>131</v>
      </c>
      <c r="H16" s="35" t="s">
        <v>240</v>
      </c>
      <c r="I16" s="35" t="s">
        <v>241</v>
      </c>
      <c r="J16" s="36"/>
      <c r="K16" s="37" t="str">
        <f>"205,0"</f>
        <v>205,0</v>
      </c>
      <c r="L16" s="38" t="str">
        <f>"140,6095"</f>
        <v>140,6095</v>
      </c>
      <c r="M16" s="33" t="s">
        <v>242</v>
      </c>
    </row>
    <row r="18" spans="1:13" ht="15" x14ac:dyDescent="0.2">
      <c r="A18" s="63" t="s">
        <v>182</v>
      </c>
      <c r="B18" s="64"/>
      <c r="C18" s="64"/>
      <c r="D18" s="64"/>
      <c r="E18" s="64"/>
      <c r="F18" s="64"/>
      <c r="G18" s="64"/>
      <c r="H18" s="64"/>
      <c r="I18" s="64"/>
      <c r="J18" s="64"/>
    </row>
    <row r="19" spans="1:13" x14ac:dyDescent="0.2">
      <c r="A19" s="11" t="s">
        <v>244</v>
      </c>
      <c r="B19" s="11" t="s">
        <v>245</v>
      </c>
      <c r="C19" s="11" t="s">
        <v>246</v>
      </c>
      <c r="D19" s="12" t="str">
        <f>"0,5639"</f>
        <v>0,5639</v>
      </c>
      <c r="E19" s="11" t="s">
        <v>70</v>
      </c>
      <c r="F19" s="11" t="s">
        <v>247</v>
      </c>
      <c r="G19" s="13" t="s">
        <v>248</v>
      </c>
      <c r="H19" s="13" t="s">
        <v>249</v>
      </c>
      <c r="I19" s="13" t="s">
        <v>250</v>
      </c>
      <c r="J19" s="14"/>
      <c r="K19" s="15" t="str">
        <f>"240,0"</f>
        <v>240,0</v>
      </c>
      <c r="L19" s="16" t="str">
        <f>"135,3360"</f>
        <v>135,3360</v>
      </c>
      <c r="M19" s="11" t="s">
        <v>33</v>
      </c>
    </row>
    <row r="21" spans="1:13" ht="15" x14ac:dyDescent="0.2">
      <c r="E21" s="17" t="s">
        <v>34</v>
      </c>
    </row>
    <row r="22" spans="1:13" ht="15" x14ac:dyDescent="0.2">
      <c r="E22" s="17" t="s">
        <v>35</v>
      </c>
    </row>
    <row r="23" spans="1:13" ht="15" x14ac:dyDescent="0.2">
      <c r="E23" s="17" t="s">
        <v>36</v>
      </c>
    </row>
    <row r="24" spans="1:13" ht="15" x14ac:dyDescent="0.2">
      <c r="E24" s="17" t="s">
        <v>37</v>
      </c>
    </row>
    <row r="25" spans="1:13" ht="15" x14ac:dyDescent="0.2">
      <c r="E25" s="17" t="s">
        <v>37</v>
      </c>
    </row>
    <row r="26" spans="1:13" ht="15" x14ac:dyDescent="0.2">
      <c r="E26" s="17" t="s">
        <v>38</v>
      </c>
    </row>
    <row r="27" spans="1:13" ht="15" x14ac:dyDescent="0.2">
      <c r="E27" s="17"/>
    </row>
    <row r="29" spans="1:13" ht="18" x14ac:dyDescent="0.25">
      <c r="A29" s="18" t="s">
        <v>39</v>
      </c>
      <c r="B29" s="18"/>
    </row>
    <row r="30" spans="1:13" ht="15" x14ac:dyDescent="0.2">
      <c r="A30" s="19" t="s">
        <v>110</v>
      </c>
      <c r="B30" s="19"/>
    </row>
    <row r="31" spans="1:13" ht="14.25" x14ac:dyDescent="0.2">
      <c r="A31" s="21"/>
      <c r="B31" s="22" t="s">
        <v>41</v>
      </c>
    </row>
    <row r="32" spans="1:13" ht="15" x14ac:dyDescent="0.2">
      <c r="A32" s="23" t="s">
        <v>42</v>
      </c>
      <c r="B32" s="23" t="s">
        <v>43</v>
      </c>
      <c r="C32" s="23" t="s">
        <v>44</v>
      </c>
      <c r="D32" s="24" t="s">
        <v>189</v>
      </c>
      <c r="E32" s="23" t="s">
        <v>46</v>
      </c>
    </row>
    <row r="33" spans="1:5" x14ac:dyDescent="0.2">
      <c r="A33" s="20" t="s">
        <v>50</v>
      </c>
      <c r="B33" s="4" t="s">
        <v>41</v>
      </c>
      <c r="C33" s="4" t="s">
        <v>117</v>
      </c>
      <c r="D33" s="25">
        <v>125</v>
      </c>
      <c r="E33" s="26">
        <v>122.512497007847</v>
      </c>
    </row>
    <row r="34" spans="1:5" x14ac:dyDescent="0.2">
      <c r="A34" s="20" t="s">
        <v>219</v>
      </c>
      <c r="B34" s="4" t="s">
        <v>41</v>
      </c>
      <c r="C34" s="4" t="s">
        <v>192</v>
      </c>
      <c r="D34" s="25">
        <v>120</v>
      </c>
      <c r="E34" s="26">
        <v>89.387998580932603</v>
      </c>
    </row>
    <row r="37" spans="1:5" ht="15" x14ac:dyDescent="0.2">
      <c r="A37" s="19" t="s">
        <v>40</v>
      </c>
      <c r="B37" s="19"/>
    </row>
    <row r="38" spans="1:5" ht="14.25" x14ac:dyDescent="0.2">
      <c r="A38" s="21"/>
      <c r="B38" s="22" t="s">
        <v>190</v>
      </c>
    </row>
    <row r="39" spans="1:5" ht="15" x14ac:dyDescent="0.2">
      <c r="A39" s="23" t="s">
        <v>42</v>
      </c>
      <c r="B39" s="23" t="s">
        <v>43</v>
      </c>
      <c r="C39" s="23" t="s">
        <v>44</v>
      </c>
      <c r="D39" s="24" t="s">
        <v>189</v>
      </c>
      <c r="E39" s="23" t="s">
        <v>46</v>
      </c>
    </row>
    <row r="40" spans="1:5" x14ac:dyDescent="0.2">
      <c r="A40" s="20" t="s">
        <v>229</v>
      </c>
      <c r="B40" s="4" t="s">
        <v>115</v>
      </c>
      <c r="C40" s="4" t="s">
        <v>192</v>
      </c>
      <c r="D40" s="25">
        <v>180</v>
      </c>
      <c r="E40" s="26">
        <v>122.489994764328</v>
      </c>
    </row>
    <row r="42" spans="1:5" ht="14.25" x14ac:dyDescent="0.2">
      <c r="A42" s="21"/>
      <c r="B42" s="22" t="s">
        <v>41</v>
      </c>
    </row>
    <row r="43" spans="1:5" ht="15" x14ac:dyDescent="0.2">
      <c r="A43" s="23" t="s">
        <v>42</v>
      </c>
      <c r="B43" s="23" t="s">
        <v>43</v>
      </c>
      <c r="C43" s="23" t="s">
        <v>44</v>
      </c>
      <c r="D43" s="24" t="s">
        <v>189</v>
      </c>
      <c r="E43" s="23" t="s">
        <v>46</v>
      </c>
    </row>
    <row r="44" spans="1:5" x14ac:dyDescent="0.2">
      <c r="A44" s="20" t="s">
        <v>234</v>
      </c>
      <c r="B44" s="4" t="s">
        <v>41</v>
      </c>
      <c r="C44" s="4" t="s">
        <v>192</v>
      </c>
      <c r="D44" s="25">
        <v>205</v>
      </c>
      <c r="E44" s="26">
        <v>140.60949444770799</v>
      </c>
    </row>
    <row r="45" spans="1:5" x14ac:dyDescent="0.2">
      <c r="A45" s="20" t="s">
        <v>243</v>
      </c>
      <c r="B45" s="4" t="s">
        <v>41</v>
      </c>
      <c r="C45" s="4" t="s">
        <v>191</v>
      </c>
      <c r="D45" s="25">
        <v>240</v>
      </c>
      <c r="E45" s="26">
        <v>135.33599853515599</v>
      </c>
    </row>
    <row r="46" spans="1:5" x14ac:dyDescent="0.2">
      <c r="A46" s="20" t="s">
        <v>267</v>
      </c>
      <c r="B46" s="4" t="s">
        <v>41</v>
      </c>
      <c r="C46" s="4" t="s">
        <v>116</v>
      </c>
      <c r="D46" s="25">
        <v>175</v>
      </c>
      <c r="E46" s="26">
        <v>128.397496044636</v>
      </c>
    </row>
  </sheetData>
  <mergeCells count="16">
    <mergeCell ref="A8:J8"/>
    <mergeCell ref="A11:J11"/>
    <mergeCell ref="A14:J14"/>
    <mergeCell ref="A18:J1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9" style="4" bestFit="1" customWidth="1"/>
    <col min="7" max="8" width="5.5703125" style="3" customWidth="1"/>
    <col min="9" max="9" width="2.140625" style="3" customWidth="1"/>
    <col min="10" max="10" width="4.85546875" style="3" customWidth="1"/>
    <col min="11" max="11" width="7.85546875" style="8" bestFit="1" customWidth="1"/>
    <col min="12" max="12" width="6.5703125" style="9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2" t="s">
        <v>214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15</v>
      </c>
      <c r="H3" s="57"/>
      <c r="I3" s="57"/>
      <c r="J3" s="57"/>
      <c r="K3" s="55" t="s">
        <v>195</v>
      </c>
      <c r="L3" s="55" t="s">
        <v>3</v>
      </c>
      <c r="M3" s="58" t="s">
        <v>2</v>
      </c>
    </row>
    <row r="4" spans="1:13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56"/>
      <c r="L4" s="56"/>
      <c r="M4" s="59"/>
    </row>
    <row r="5" spans="1:13" ht="15" x14ac:dyDescent="0.2">
      <c r="A5" s="60" t="s">
        <v>85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">
      <c r="A6" s="11" t="s">
        <v>215</v>
      </c>
      <c r="B6" s="11" t="s">
        <v>216</v>
      </c>
      <c r="C6" s="11" t="s">
        <v>217</v>
      </c>
      <c r="D6" s="12" t="str">
        <f>"0,7398"</f>
        <v>0,7398</v>
      </c>
      <c r="E6" s="11" t="s">
        <v>179</v>
      </c>
      <c r="F6" s="11" t="s">
        <v>102</v>
      </c>
      <c r="G6" s="14" t="s">
        <v>29</v>
      </c>
      <c r="H6" s="14" t="s">
        <v>29</v>
      </c>
      <c r="I6" s="14"/>
      <c r="J6" s="14"/>
      <c r="K6" s="15" t="str">
        <f>"0.00"</f>
        <v>0.00</v>
      </c>
      <c r="L6" s="16" t="str">
        <f>"0,0000"</f>
        <v>0,0000</v>
      </c>
      <c r="M6" s="11" t="s">
        <v>33</v>
      </c>
    </row>
    <row r="8" spans="1:13" ht="15" x14ac:dyDescent="0.2">
      <c r="E8" s="17" t="s">
        <v>34</v>
      </c>
    </row>
    <row r="9" spans="1:13" ht="15" x14ac:dyDescent="0.2">
      <c r="E9" s="17" t="s">
        <v>35</v>
      </c>
    </row>
    <row r="10" spans="1:13" ht="15" x14ac:dyDescent="0.2">
      <c r="E10" s="17" t="s">
        <v>36</v>
      </c>
    </row>
    <row r="11" spans="1:13" ht="15" x14ac:dyDescent="0.2">
      <c r="E11" s="17" t="s">
        <v>37</v>
      </c>
    </row>
    <row r="12" spans="1:13" ht="15" x14ac:dyDescent="0.2">
      <c r="E12" s="17" t="s">
        <v>37</v>
      </c>
    </row>
    <row r="13" spans="1:13" ht="15" x14ac:dyDescent="0.2">
      <c r="E13" s="17" t="s">
        <v>38</v>
      </c>
    </row>
    <row r="14" spans="1:13" ht="15" x14ac:dyDescent="0.2">
      <c r="E14" s="17"/>
    </row>
    <row r="16" spans="1:13" ht="18" x14ac:dyDescent="0.25">
      <c r="A16" s="18" t="s">
        <v>39</v>
      </c>
      <c r="B16" s="18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3"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2" t="s">
        <v>196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15</v>
      </c>
      <c r="H3" s="57"/>
      <c r="I3" s="57"/>
      <c r="J3" s="57"/>
      <c r="K3" s="55" t="s">
        <v>195</v>
      </c>
      <c r="L3" s="55" t="s">
        <v>3</v>
      </c>
      <c r="M3" s="58" t="s">
        <v>2</v>
      </c>
    </row>
    <row r="4" spans="1:13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56"/>
      <c r="L4" s="56"/>
      <c r="M4" s="59"/>
    </row>
    <row r="5" spans="1:13" ht="15" x14ac:dyDescent="0.2">
      <c r="A5" s="60" t="s">
        <v>197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">
      <c r="A6" s="11" t="s">
        <v>199</v>
      </c>
      <c r="B6" s="11" t="s">
        <v>200</v>
      </c>
      <c r="C6" s="11" t="s">
        <v>201</v>
      </c>
      <c r="D6" s="12" t="str">
        <f>"0,8694"</f>
        <v>0,8694</v>
      </c>
      <c r="E6" s="11" t="s">
        <v>70</v>
      </c>
      <c r="F6" s="11" t="s">
        <v>71</v>
      </c>
      <c r="G6" s="13" t="s">
        <v>91</v>
      </c>
      <c r="H6" s="13" t="s">
        <v>92</v>
      </c>
      <c r="I6" s="13" t="s">
        <v>128</v>
      </c>
      <c r="J6" s="14"/>
      <c r="K6" s="15" t="str">
        <f>"112,5"</f>
        <v>112,5</v>
      </c>
      <c r="L6" s="16" t="str">
        <f>"97,8131"</f>
        <v>97,8131</v>
      </c>
      <c r="M6" s="11" t="s">
        <v>33</v>
      </c>
    </row>
    <row r="8" spans="1:13" ht="15" x14ac:dyDescent="0.2">
      <c r="A8" s="63" t="s">
        <v>168</v>
      </c>
      <c r="B8" s="64"/>
      <c r="C8" s="64"/>
      <c r="D8" s="64"/>
      <c r="E8" s="64"/>
      <c r="F8" s="64"/>
      <c r="G8" s="64"/>
      <c r="H8" s="64"/>
      <c r="I8" s="64"/>
      <c r="J8" s="64"/>
    </row>
    <row r="9" spans="1:13" x14ac:dyDescent="0.2">
      <c r="A9" s="11" t="s">
        <v>203</v>
      </c>
      <c r="B9" s="11" t="s">
        <v>204</v>
      </c>
      <c r="C9" s="11" t="s">
        <v>205</v>
      </c>
      <c r="D9" s="12" t="str">
        <f>"0,6279"</f>
        <v>0,6279</v>
      </c>
      <c r="E9" s="11" t="s">
        <v>70</v>
      </c>
      <c r="F9" s="11" t="s">
        <v>55</v>
      </c>
      <c r="G9" s="13" t="s">
        <v>173</v>
      </c>
      <c r="H9" s="13" t="s">
        <v>63</v>
      </c>
      <c r="I9" s="13" t="s">
        <v>206</v>
      </c>
      <c r="J9" s="14"/>
      <c r="K9" s="15" t="str">
        <f>"132,5"</f>
        <v>132,5</v>
      </c>
      <c r="L9" s="16" t="str">
        <f>"127,7070"</f>
        <v>127,7070</v>
      </c>
      <c r="M9" s="11" t="s">
        <v>33</v>
      </c>
    </row>
    <row r="11" spans="1:13" ht="15" x14ac:dyDescent="0.2">
      <c r="A11" s="63" t="s">
        <v>17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3" x14ac:dyDescent="0.2">
      <c r="A12" s="11" t="s">
        <v>208</v>
      </c>
      <c r="B12" s="11" t="s">
        <v>209</v>
      </c>
      <c r="C12" s="11" t="s">
        <v>210</v>
      </c>
      <c r="D12" s="12" t="str">
        <f>"0,5377"</f>
        <v>0,5377</v>
      </c>
      <c r="E12" s="11" t="s">
        <v>70</v>
      </c>
      <c r="F12" s="11" t="s">
        <v>55</v>
      </c>
      <c r="G12" s="14" t="s">
        <v>211</v>
      </c>
      <c r="H12" s="14" t="s">
        <v>211</v>
      </c>
      <c r="I12" s="13" t="s">
        <v>211</v>
      </c>
      <c r="J12" s="14"/>
      <c r="K12" s="15" t="str">
        <f>"200,0"</f>
        <v>200,0</v>
      </c>
      <c r="L12" s="16" t="str">
        <f>"107,5400"</f>
        <v>107,5400</v>
      </c>
      <c r="M12" s="11" t="s">
        <v>33</v>
      </c>
    </row>
    <row r="14" spans="1:13" ht="15" x14ac:dyDescent="0.2">
      <c r="E14" s="17" t="s">
        <v>34</v>
      </c>
    </row>
    <row r="15" spans="1:13" ht="15" x14ac:dyDescent="0.2">
      <c r="E15" s="17" t="s">
        <v>35</v>
      </c>
    </row>
    <row r="16" spans="1:13" ht="15" x14ac:dyDescent="0.2">
      <c r="E16" s="17" t="s">
        <v>36</v>
      </c>
    </row>
    <row r="17" spans="1:5" ht="15" x14ac:dyDescent="0.2">
      <c r="E17" s="17" t="s">
        <v>37</v>
      </c>
    </row>
    <row r="18" spans="1:5" ht="15" x14ac:dyDescent="0.2">
      <c r="E18" s="17" t="s">
        <v>37</v>
      </c>
    </row>
    <row r="19" spans="1:5" ht="15" x14ac:dyDescent="0.2">
      <c r="E19" s="17" t="s">
        <v>38</v>
      </c>
    </row>
    <row r="20" spans="1:5" ht="15" x14ac:dyDescent="0.2">
      <c r="E20" s="17"/>
    </row>
    <row r="22" spans="1:5" ht="18" x14ac:dyDescent="0.25">
      <c r="A22" s="18" t="s">
        <v>39</v>
      </c>
      <c r="B22" s="18"/>
    </row>
    <row r="23" spans="1:5" ht="15" x14ac:dyDescent="0.2">
      <c r="A23" s="19" t="s">
        <v>110</v>
      </c>
      <c r="B23" s="19"/>
    </row>
    <row r="24" spans="1:5" ht="14.25" x14ac:dyDescent="0.2">
      <c r="A24" s="21"/>
      <c r="B24" s="22" t="s">
        <v>41</v>
      </c>
    </row>
    <row r="25" spans="1:5" ht="15" x14ac:dyDescent="0.2">
      <c r="A25" s="23" t="s">
        <v>42</v>
      </c>
      <c r="B25" s="23" t="s">
        <v>43</v>
      </c>
      <c r="C25" s="23" t="s">
        <v>44</v>
      </c>
      <c r="D25" s="24" t="s">
        <v>189</v>
      </c>
      <c r="E25" s="23" t="s">
        <v>46</v>
      </c>
    </row>
    <row r="26" spans="1:5" x14ac:dyDescent="0.2">
      <c r="A26" s="20" t="s">
        <v>198</v>
      </c>
      <c r="B26" s="4" t="s">
        <v>41</v>
      </c>
      <c r="C26" s="4" t="s">
        <v>212</v>
      </c>
      <c r="D26" s="25">
        <v>112.5</v>
      </c>
      <c r="E26" s="26">
        <v>97.813121974468203</v>
      </c>
    </row>
    <row r="29" spans="1:5" ht="15" x14ac:dyDescent="0.2">
      <c r="A29" s="19" t="s">
        <v>40</v>
      </c>
      <c r="B29" s="19"/>
    </row>
    <row r="30" spans="1:5" ht="14.25" x14ac:dyDescent="0.2">
      <c r="A30" s="21"/>
      <c r="B30" s="22" t="s">
        <v>41</v>
      </c>
    </row>
    <row r="31" spans="1:5" ht="15" x14ac:dyDescent="0.2">
      <c r="A31" s="23" t="s">
        <v>42</v>
      </c>
      <c r="B31" s="23" t="s">
        <v>43</v>
      </c>
      <c r="C31" s="23" t="s">
        <v>44</v>
      </c>
      <c r="D31" s="24" t="s">
        <v>189</v>
      </c>
      <c r="E31" s="23" t="s">
        <v>46</v>
      </c>
    </row>
    <row r="32" spans="1:5" x14ac:dyDescent="0.2">
      <c r="A32" s="20" t="s">
        <v>207</v>
      </c>
      <c r="B32" s="4" t="s">
        <v>41</v>
      </c>
      <c r="C32" s="4" t="s">
        <v>47</v>
      </c>
      <c r="D32" s="25">
        <v>200</v>
      </c>
      <c r="E32" s="26">
        <v>107.539999485016</v>
      </c>
    </row>
    <row r="34" spans="1:5" ht="14.25" x14ac:dyDescent="0.2">
      <c r="A34" s="21"/>
      <c r="B34" s="22" t="s">
        <v>145</v>
      </c>
    </row>
    <row r="35" spans="1:5" ht="15" x14ac:dyDescent="0.2">
      <c r="A35" s="23" t="s">
        <v>42</v>
      </c>
      <c r="B35" s="23" t="s">
        <v>43</v>
      </c>
      <c r="C35" s="23" t="s">
        <v>44</v>
      </c>
      <c r="D35" s="24" t="s">
        <v>189</v>
      </c>
      <c r="E35" s="23" t="s">
        <v>46</v>
      </c>
    </row>
    <row r="36" spans="1:5" x14ac:dyDescent="0.2">
      <c r="A36" s="20" t="s">
        <v>202</v>
      </c>
      <c r="B36" s="4" t="s">
        <v>213</v>
      </c>
      <c r="C36" s="4" t="s">
        <v>194</v>
      </c>
      <c r="D36" s="25">
        <v>132.5</v>
      </c>
      <c r="E36" s="26">
        <v>127.707012142241</v>
      </c>
    </row>
  </sheetData>
  <mergeCells count="14">
    <mergeCell ref="A8:J8"/>
    <mergeCell ref="A11:J11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opLeftCell="A22"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7.5703125" style="9" bestFit="1" customWidth="1"/>
    <col min="13" max="13" width="16.140625" style="4" bestFit="1" customWidth="1"/>
    <col min="14" max="16384" width="9.140625" style="3"/>
  </cols>
  <sheetData>
    <row r="1" spans="1:13" s="2" customFormat="1" ht="29.1" customHeight="1" x14ac:dyDescent="0.2">
      <c r="A1" s="62" t="s">
        <v>147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15</v>
      </c>
      <c r="H3" s="57"/>
      <c r="I3" s="57"/>
      <c r="J3" s="57"/>
      <c r="K3" s="55" t="s">
        <v>195</v>
      </c>
      <c r="L3" s="55" t="s">
        <v>3</v>
      </c>
      <c r="M3" s="58" t="s">
        <v>2</v>
      </c>
    </row>
    <row r="4" spans="1:13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56"/>
      <c r="L4" s="56"/>
      <c r="M4" s="59"/>
    </row>
    <row r="5" spans="1:13" ht="15" x14ac:dyDescent="0.2">
      <c r="A5" s="60" t="s">
        <v>49</v>
      </c>
      <c r="B5" s="61"/>
      <c r="C5" s="61"/>
      <c r="D5" s="61"/>
      <c r="E5" s="61"/>
      <c r="F5" s="61"/>
      <c r="G5" s="61"/>
      <c r="H5" s="61"/>
      <c r="I5" s="61"/>
      <c r="J5" s="61"/>
    </row>
    <row r="6" spans="1:13" x14ac:dyDescent="0.2">
      <c r="A6" s="11" t="s">
        <v>51</v>
      </c>
      <c r="B6" s="11" t="s">
        <v>52</v>
      </c>
      <c r="C6" s="11" t="s">
        <v>53</v>
      </c>
      <c r="D6" s="12" t="str">
        <f>"0,9801"</f>
        <v>0,9801</v>
      </c>
      <c r="E6" s="11" t="s">
        <v>54</v>
      </c>
      <c r="F6" s="11" t="s">
        <v>55</v>
      </c>
      <c r="G6" s="13" t="s">
        <v>59</v>
      </c>
      <c r="H6" s="14" t="s">
        <v>60</v>
      </c>
      <c r="I6" s="14" t="s">
        <v>60</v>
      </c>
      <c r="J6" s="14"/>
      <c r="K6" s="15" t="str">
        <f>"55,0"</f>
        <v>55,0</v>
      </c>
      <c r="L6" s="16" t="str">
        <f>"53,9055"</f>
        <v>53,9055</v>
      </c>
      <c r="M6" s="11" t="s">
        <v>64</v>
      </c>
    </row>
    <row r="8" spans="1:13" ht="15" x14ac:dyDescent="0.2">
      <c r="A8" s="63" t="s">
        <v>148</v>
      </c>
      <c r="B8" s="64"/>
      <c r="C8" s="64"/>
      <c r="D8" s="64"/>
      <c r="E8" s="64"/>
      <c r="F8" s="64"/>
      <c r="G8" s="64"/>
      <c r="H8" s="64"/>
      <c r="I8" s="64"/>
      <c r="J8" s="64"/>
    </row>
    <row r="9" spans="1:13" x14ac:dyDescent="0.2">
      <c r="A9" s="27" t="s">
        <v>150</v>
      </c>
      <c r="B9" s="27" t="s">
        <v>151</v>
      </c>
      <c r="C9" s="27" t="s">
        <v>152</v>
      </c>
      <c r="D9" s="28" t="str">
        <f>"0,6730"</f>
        <v>0,6730</v>
      </c>
      <c r="E9" s="27" t="s">
        <v>70</v>
      </c>
      <c r="F9" s="27" t="s">
        <v>55</v>
      </c>
      <c r="G9" s="29" t="s">
        <v>61</v>
      </c>
      <c r="H9" s="29" t="s">
        <v>103</v>
      </c>
      <c r="I9" s="29" t="s">
        <v>62</v>
      </c>
      <c r="J9" s="30"/>
      <c r="K9" s="31" t="str">
        <f>"120,0"</f>
        <v>120,0</v>
      </c>
      <c r="L9" s="32" t="str">
        <f>"80,7600"</f>
        <v>80,7600</v>
      </c>
      <c r="M9" s="27" t="s">
        <v>33</v>
      </c>
    </row>
    <row r="10" spans="1:13" x14ac:dyDescent="0.2">
      <c r="A10" s="39" t="s">
        <v>154</v>
      </c>
      <c r="B10" s="39" t="s">
        <v>155</v>
      </c>
      <c r="C10" s="39" t="s">
        <v>156</v>
      </c>
      <c r="D10" s="40" t="str">
        <f>"0,6673"</f>
        <v>0,6673</v>
      </c>
      <c r="E10" s="39" t="s">
        <v>70</v>
      </c>
      <c r="F10" s="39" t="s">
        <v>55</v>
      </c>
      <c r="G10" s="42" t="s">
        <v>61</v>
      </c>
      <c r="H10" s="42" t="s">
        <v>62</v>
      </c>
      <c r="I10" s="42" t="s">
        <v>63</v>
      </c>
      <c r="J10" s="41"/>
      <c r="K10" s="43" t="str">
        <f>"125,0"</f>
        <v>125,0</v>
      </c>
      <c r="L10" s="44" t="str">
        <f>"83,4125"</f>
        <v>83,4125</v>
      </c>
      <c r="M10" s="39" t="s">
        <v>33</v>
      </c>
    </row>
    <row r="11" spans="1:13" x14ac:dyDescent="0.2">
      <c r="A11" s="39" t="s">
        <v>158</v>
      </c>
      <c r="B11" s="39" t="s">
        <v>159</v>
      </c>
      <c r="C11" s="39" t="s">
        <v>160</v>
      </c>
      <c r="D11" s="40" t="str">
        <f>"0,6723"</f>
        <v>0,6723</v>
      </c>
      <c r="E11" s="39" t="s">
        <v>161</v>
      </c>
      <c r="F11" s="39" t="s">
        <v>162</v>
      </c>
      <c r="G11" s="42" t="s">
        <v>128</v>
      </c>
      <c r="H11" s="42" t="s">
        <v>62</v>
      </c>
      <c r="I11" s="41" t="s">
        <v>63</v>
      </c>
      <c r="J11" s="41"/>
      <c r="K11" s="43" t="str">
        <f>"120,0"</f>
        <v>120,0</v>
      </c>
      <c r="L11" s="44" t="str">
        <f>"80,6760"</f>
        <v>80,6760</v>
      </c>
      <c r="M11" s="39" t="s">
        <v>163</v>
      </c>
    </row>
    <row r="12" spans="1:13" x14ac:dyDescent="0.2">
      <c r="A12" s="33" t="s">
        <v>165</v>
      </c>
      <c r="B12" s="33" t="s">
        <v>166</v>
      </c>
      <c r="C12" s="33" t="s">
        <v>167</v>
      </c>
      <c r="D12" s="34" t="str">
        <f>"0,6955"</f>
        <v>0,6955</v>
      </c>
      <c r="E12" s="33" t="s">
        <v>70</v>
      </c>
      <c r="F12" s="33" t="s">
        <v>55</v>
      </c>
      <c r="G12" s="35" t="s">
        <v>61</v>
      </c>
      <c r="H12" s="36" t="s">
        <v>62</v>
      </c>
      <c r="I12" s="36" t="s">
        <v>62</v>
      </c>
      <c r="J12" s="36"/>
      <c r="K12" s="37" t="str">
        <f>"110,0"</f>
        <v>110,0</v>
      </c>
      <c r="L12" s="38" t="str">
        <f>"76,5081"</f>
        <v>76,5081</v>
      </c>
      <c r="M12" s="33" t="s">
        <v>33</v>
      </c>
    </row>
    <row r="14" spans="1:13" ht="15" x14ac:dyDescent="0.2">
      <c r="A14" s="63" t="s">
        <v>168</v>
      </c>
      <c r="B14" s="64"/>
      <c r="C14" s="64"/>
      <c r="D14" s="64"/>
      <c r="E14" s="64"/>
      <c r="F14" s="64"/>
      <c r="G14" s="64"/>
      <c r="H14" s="64"/>
      <c r="I14" s="64"/>
      <c r="J14" s="64"/>
    </row>
    <row r="15" spans="1:13" x14ac:dyDescent="0.2">
      <c r="A15" s="11" t="s">
        <v>170</v>
      </c>
      <c r="B15" s="11" t="s">
        <v>171</v>
      </c>
      <c r="C15" s="11" t="s">
        <v>172</v>
      </c>
      <c r="D15" s="12" t="str">
        <f>"0,6318"</f>
        <v>0,6318</v>
      </c>
      <c r="E15" s="11" t="s">
        <v>70</v>
      </c>
      <c r="F15" s="11" t="s">
        <v>55</v>
      </c>
      <c r="G15" s="13" t="s">
        <v>103</v>
      </c>
      <c r="H15" s="13" t="s">
        <v>173</v>
      </c>
      <c r="I15" s="13" t="s">
        <v>62</v>
      </c>
      <c r="J15" s="14"/>
      <c r="K15" s="15" t="str">
        <f>"120,0"</f>
        <v>120,0</v>
      </c>
      <c r="L15" s="16" t="str">
        <f>"78,1663"</f>
        <v>78,1663</v>
      </c>
      <c r="M15" s="11" t="s">
        <v>174</v>
      </c>
    </row>
    <row r="17" spans="1:13" ht="15" x14ac:dyDescent="0.2">
      <c r="A17" s="63" t="s">
        <v>121</v>
      </c>
      <c r="B17" s="64"/>
      <c r="C17" s="64"/>
      <c r="D17" s="64"/>
      <c r="E17" s="64"/>
      <c r="F17" s="64"/>
      <c r="G17" s="64"/>
      <c r="H17" s="64"/>
      <c r="I17" s="64"/>
      <c r="J17" s="64"/>
    </row>
    <row r="18" spans="1:13" x14ac:dyDescent="0.2">
      <c r="A18" s="11" t="s">
        <v>176</v>
      </c>
      <c r="B18" s="11" t="s">
        <v>177</v>
      </c>
      <c r="C18" s="11" t="s">
        <v>178</v>
      </c>
      <c r="D18" s="12" t="str">
        <f>"0,5853"</f>
        <v>0,5853</v>
      </c>
      <c r="E18" s="11" t="s">
        <v>179</v>
      </c>
      <c r="F18" s="11" t="s">
        <v>102</v>
      </c>
      <c r="G18" s="13" t="s">
        <v>127</v>
      </c>
      <c r="H18" s="13" t="s">
        <v>180</v>
      </c>
      <c r="I18" s="14" t="s">
        <v>27</v>
      </c>
      <c r="J18" s="14"/>
      <c r="K18" s="15" t="str">
        <f>"155,0"</f>
        <v>155,0</v>
      </c>
      <c r="L18" s="16" t="str">
        <f>"90,7215"</f>
        <v>90,7215</v>
      </c>
      <c r="M18" s="11" t="s">
        <v>181</v>
      </c>
    </row>
    <row r="20" spans="1:13" ht="15" x14ac:dyDescent="0.2">
      <c r="A20" s="63" t="s">
        <v>182</v>
      </c>
      <c r="B20" s="64"/>
      <c r="C20" s="64"/>
      <c r="D20" s="64"/>
      <c r="E20" s="64"/>
      <c r="F20" s="64"/>
      <c r="G20" s="64"/>
      <c r="H20" s="64"/>
      <c r="I20" s="64"/>
      <c r="J20" s="64"/>
    </row>
    <row r="21" spans="1:13" x14ac:dyDescent="0.2">
      <c r="A21" s="27" t="s">
        <v>184</v>
      </c>
      <c r="B21" s="27" t="s">
        <v>185</v>
      </c>
      <c r="C21" s="27" t="s">
        <v>186</v>
      </c>
      <c r="D21" s="28" t="str">
        <f>"0,5550"</f>
        <v>0,5550</v>
      </c>
      <c r="E21" s="27" t="s">
        <v>54</v>
      </c>
      <c r="F21" s="27" t="s">
        <v>55</v>
      </c>
      <c r="G21" s="29" t="s">
        <v>28</v>
      </c>
      <c r="H21" s="30" t="s">
        <v>130</v>
      </c>
      <c r="I21" s="29" t="s">
        <v>130</v>
      </c>
      <c r="J21" s="30"/>
      <c r="K21" s="31" t="str">
        <f>"175,0"</f>
        <v>175,0</v>
      </c>
      <c r="L21" s="32" t="str">
        <f>"97,1250"</f>
        <v>97,1250</v>
      </c>
      <c r="M21" s="27" t="s">
        <v>187</v>
      </c>
    </row>
    <row r="22" spans="1:13" x14ac:dyDescent="0.2">
      <c r="A22" s="33" t="s">
        <v>184</v>
      </c>
      <c r="B22" s="33" t="s">
        <v>188</v>
      </c>
      <c r="C22" s="33" t="s">
        <v>186</v>
      </c>
      <c r="D22" s="34" t="str">
        <f>"0,5550"</f>
        <v>0,5550</v>
      </c>
      <c r="E22" s="33" t="s">
        <v>54</v>
      </c>
      <c r="F22" s="33" t="s">
        <v>55</v>
      </c>
      <c r="G22" s="35" t="s">
        <v>28</v>
      </c>
      <c r="H22" s="36" t="s">
        <v>130</v>
      </c>
      <c r="I22" s="35" t="s">
        <v>130</v>
      </c>
      <c r="J22" s="36"/>
      <c r="K22" s="37" t="str">
        <f>"175,0"</f>
        <v>175,0</v>
      </c>
      <c r="L22" s="38" t="str">
        <f>"97,1250"</f>
        <v>97,1250</v>
      </c>
      <c r="M22" s="33" t="s">
        <v>187</v>
      </c>
    </row>
    <row r="24" spans="1:13" ht="15" x14ac:dyDescent="0.2">
      <c r="E24" s="17" t="s">
        <v>34</v>
      </c>
    </row>
    <row r="25" spans="1:13" ht="15" x14ac:dyDescent="0.2">
      <c r="E25" s="17" t="s">
        <v>35</v>
      </c>
    </row>
    <row r="26" spans="1:13" ht="15" x14ac:dyDescent="0.2">
      <c r="E26" s="17" t="s">
        <v>36</v>
      </c>
    </row>
    <row r="27" spans="1:13" ht="15" x14ac:dyDescent="0.2">
      <c r="E27" s="17" t="s">
        <v>37</v>
      </c>
    </row>
    <row r="28" spans="1:13" ht="15" x14ac:dyDescent="0.2">
      <c r="E28" s="17" t="s">
        <v>37</v>
      </c>
    </row>
    <row r="29" spans="1:13" ht="15" x14ac:dyDescent="0.2">
      <c r="E29" s="17" t="s">
        <v>38</v>
      </c>
    </row>
    <row r="30" spans="1:13" ht="15" x14ac:dyDescent="0.2">
      <c r="E30" s="17"/>
    </row>
    <row r="32" spans="1:13" ht="18" x14ac:dyDescent="0.25">
      <c r="A32" s="18" t="s">
        <v>39</v>
      </c>
      <c r="B32" s="18"/>
    </row>
    <row r="33" spans="1:5" ht="15" x14ac:dyDescent="0.2">
      <c r="A33" s="19" t="s">
        <v>110</v>
      </c>
      <c r="B33" s="19"/>
    </row>
    <row r="34" spans="1:5" ht="14.25" x14ac:dyDescent="0.2">
      <c r="A34" s="21"/>
      <c r="B34" s="22" t="s">
        <v>41</v>
      </c>
    </row>
    <row r="35" spans="1:5" ht="15" x14ac:dyDescent="0.2">
      <c r="A35" s="23" t="s">
        <v>42</v>
      </c>
      <c r="B35" s="23" t="s">
        <v>43</v>
      </c>
      <c r="C35" s="23" t="s">
        <v>44</v>
      </c>
      <c r="D35" s="24" t="s">
        <v>189</v>
      </c>
      <c r="E35" s="23" t="s">
        <v>46</v>
      </c>
    </row>
    <row r="36" spans="1:5" x14ac:dyDescent="0.2">
      <c r="A36" s="20" t="s">
        <v>50</v>
      </c>
      <c r="B36" s="4" t="s">
        <v>41</v>
      </c>
      <c r="C36" s="4" t="s">
        <v>117</v>
      </c>
      <c r="D36" s="25">
        <v>55</v>
      </c>
      <c r="E36" s="26">
        <v>53.905498683452599</v>
      </c>
    </row>
    <row r="39" spans="1:5" ht="15" x14ac:dyDescent="0.2">
      <c r="A39" s="19" t="s">
        <v>40</v>
      </c>
      <c r="B39" s="19"/>
    </row>
    <row r="40" spans="1:5" ht="14.25" x14ac:dyDescent="0.2">
      <c r="A40" s="21"/>
      <c r="B40" s="22" t="s">
        <v>190</v>
      </c>
    </row>
    <row r="41" spans="1:5" ht="15" x14ac:dyDescent="0.2">
      <c r="A41" s="23" t="s">
        <v>42</v>
      </c>
      <c r="B41" s="23" t="s">
        <v>43</v>
      </c>
      <c r="C41" s="23" t="s">
        <v>44</v>
      </c>
      <c r="D41" s="24" t="s">
        <v>189</v>
      </c>
      <c r="E41" s="23" t="s">
        <v>46</v>
      </c>
    </row>
    <row r="42" spans="1:5" x14ac:dyDescent="0.2">
      <c r="A42" s="20" t="s">
        <v>183</v>
      </c>
      <c r="B42" s="4" t="s">
        <v>115</v>
      </c>
      <c r="C42" s="4" t="s">
        <v>191</v>
      </c>
      <c r="D42" s="25">
        <v>175</v>
      </c>
      <c r="E42" s="26">
        <v>97.125001251697498</v>
      </c>
    </row>
    <row r="43" spans="1:5" x14ac:dyDescent="0.2">
      <c r="A43" s="20" t="s">
        <v>149</v>
      </c>
      <c r="B43" s="4" t="s">
        <v>115</v>
      </c>
      <c r="C43" s="4" t="s">
        <v>192</v>
      </c>
      <c r="D43" s="25">
        <v>120</v>
      </c>
      <c r="E43" s="26">
        <v>80.759997367858901</v>
      </c>
    </row>
    <row r="45" spans="1:5" ht="14.25" x14ac:dyDescent="0.2">
      <c r="A45" s="21"/>
      <c r="B45" s="22" t="s">
        <v>41</v>
      </c>
    </row>
    <row r="46" spans="1:5" ht="15" x14ac:dyDescent="0.2">
      <c r="A46" s="23" t="s">
        <v>42</v>
      </c>
      <c r="B46" s="23" t="s">
        <v>43</v>
      </c>
      <c r="C46" s="23" t="s">
        <v>44</v>
      </c>
      <c r="D46" s="24" t="s">
        <v>189</v>
      </c>
      <c r="E46" s="23" t="s">
        <v>46</v>
      </c>
    </row>
    <row r="47" spans="1:5" x14ac:dyDescent="0.2">
      <c r="A47" s="20" t="s">
        <v>183</v>
      </c>
      <c r="B47" s="4" t="s">
        <v>41</v>
      </c>
      <c r="C47" s="4" t="s">
        <v>191</v>
      </c>
      <c r="D47" s="25">
        <v>175</v>
      </c>
      <c r="E47" s="26">
        <v>97.125001251697498</v>
      </c>
    </row>
    <row r="48" spans="1:5" x14ac:dyDescent="0.2">
      <c r="A48" s="20" t="s">
        <v>175</v>
      </c>
      <c r="B48" s="4" t="s">
        <v>41</v>
      </c>
      <c r="C48" s="4" t="s">
        <v>144</v>
      </c>
      <c r="D48" s="25">
        <v>155</v>
      </c>
      <c r="E48" s="26">
        <v>90.721504390239701</v>
      </c>
    </row>
    <row r="49" spans="1:5" x14ac:dyDescent="0.2">
      <c r="A49" s="20" t="s">
        <v>153</v>
      </c>
      <c r="B49" s="4" t="s">
        <v>41</v>
      </c>
      <c r="C49" s="4" t="s">
        <v>192</v>
      </c>
      <c r="D49" s="25">
        <v>125</v>
      </c>
      <c r="E49" s="26">
        <v>83.4124982357025</v>
      </c>
    </row>
    <row r="50" spans="1:5" x14ac:dyDescent="0.2">
      <c r="A50" s="20" t="s">
        <v>157</v>
      </c>
      <c r="B50" s="4" t="s">
        <v>41</v>
      </c>
      <c r="C50" s="4" t="s">
        <v>192</v>
      </c>
      <c r="D50" s="25">
        <v>120</v>
      </c>
      <c r="E50" s="26">
        <v>80.675997734069796</v>
      </c>
    </row>
    <row r="51" spans="1:5" x14ac:dyDescent="0.2">
      <c r="A51" s="20" t="s">
        <v>164</v>
      </c>
      <c r="B51" s="4" t="s">
        <v>41</v>
      </c>
      <c r="C51" s="4" t="s">
        <v>192</v>
      </c>
      <c r="D51" s="25">
        <v>110</v>
      </c>
      <c r="E51" s="26">
        <v>76.508057117462201</v>
      </c>
    </row>
    <row r="53" spans="1:5" ht="14.25" x14ac:dyDescent="0.2">
      <c r="A53" s="21"/>
      <c r="B53" s="22" t="s">
        <v>145</v>
      </c>
    </row>
    <row r="54" spans="1:5" ht="15" x14ac:dyDescent="0.2">
      <c r="A54" s="23" t="s">
        <v>42</v>
      </c>
      <c r="B54" s="23" t="s">
        <v>43</v>
      </c>
      <c r="C54" s="23" t="s">
        <v>44</v>
      </c>
      <c r="D54" s="24" t="s">
        <v>189</v>
      </c>
      <c r="E54" s="23" t="s">
        <v>46</v>
      </c>
    </row>
    <row r="55" spans="1:5" x14ac:dyDescent="0.2">
      <c r="A55" s="20" t="s">
        <v>169</v>
      </c>
      <c r="B55" s="4" t="s">
        <v>193</v>
      </c>
      <c r="C55" s="4" t="s">
        <v>194</v>
      </c>
      <c r="D55" s="25">
        <v>120</v>
      </c>
      <c r="E55" s="26">
        <v>78.166295492649098</v>
      </c>
    </row>
  </sheetData>
  <mergeCells count="16">
    <mergeCell ref="A8:J8"/>
    <mergeCell ref="A14:J14"/>
    <mergeCell ref="A17:J17"/>
    <mergeCell ref="A20:J20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1.140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7" width="5.5703125" style="3" customWidth="1"/>
    <col min="18" max="18" width="4.85546875" style="3" customWidth="1"/>
    <col min="19" max="19" width="7.85546875" style="8" bestFit="1" customWidth="1"/>
    <col min="20" max="20" width="8.5703125" style="9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62" t="s">
        <v>120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50"/>
    </row>
    <row r="3" spans="1:21" s="1" customFormat="1" ht="12.75" customHeight="1" x14ac:dyDescent="0.2">
      <c r="A3" s="51" t="s">
        <v>0</v>
      </c>
      <c r="B3" s="53" t="s">
        <v>7</v>
      </c>
      <c r="C3" s="53" t="s">
        <v>11</v>
      </c>
      <c r="D3" s="55" t="s">
        <v>13</v>
      </c>
      <c r="E3" s="57" t="s">
        <v>4</v>
      </c>
      <c r="F3" s="57" t="s">
        <v>8</v>
      </c>
      <c r="G3" s="57" t="s">
        <v>14</v>
      </c>
      <c r="H3" s="57"/>
      <c r="I3" s="57"/>
      <c r="J3" s="57"/>
      <c r="K3" s="57" t="s">
        <v>15</v>
      </c>
      <c r="L3" s="57"/>
      <c r="M3" s="57"/>
      <c r="N3" s="57"/>
      <c r="O3" s="57" t="s">
        <v>16</v>
      </c>
      <c r="P3" s="57"/>
      <c r="Q3" s="57"/>
      <c r="R3" s="57"/>
      <c r="S3" s="55" t="s">
        <v>1</v>
      </c>
      <c r="T3" s="55" t="s">
        <v>3</v>
      </c>
      <c r="U3" s="58" t="s">
        <v>2</v>
      </c>
    </row>
    <row r="4" spans="1:21" s="1" customFormat="1" ht="21" customHeight="1" thickBot="1" x14ac:dyDescent="0.25">
      <c r="A4" s="52"/>
      <c r="B4" s="54"/>
      <c r="C4" s="54"/>
      <c r="D4" s="56"/>
      <c r="E4" s="54"/>
      <c r="F4" s="54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56"/>
      <c r="T4" s="56"/>
      <c r="U4" s="59"/>
    </row>
    <row r="5" spans="1:21" ht="15" x14ac:dyDescent="0.2">
      <c r="A5" s="60" t="s">
        <v>121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21" x14ac:dyDescent="0.2">
      <c r="A6" s="27" t="s">
        <v>123</v>
      </c>
      <c r="B6" s="27" t="s">
        <v>124</v>
      </c>
      <c r="C6" s="27" t="s">
        <v>125</v>
      </c>
      <c r="D6" s="28" t="str">
        <f>"0,6000"</f>
        <v>0,6000</v>
      </c>
      <c r="E6" s="27" t="s">
        <v>70</v>
      </c>
      <c r="F6" s="27" t="s">
        <v>55</v>
      </c>
      <c r="G6" s="29" t="s">
        <v>62</v>
      </c>
      <c r="H6" s="29" t="s">
        <v>126</v>
      </c>
      <c r="I6" s="29" t="s">
        <v>127</v>
      </c>
      <c r="J6" s="30"/>
      <c r="K6" s="29" t="s">
        <v>91</v>
      </c>
      <c r="L6" s="29" t="s">
        <v>93</v>
      </c>
      <c r="M6" s="29" t="s">
        <v>128</v>
      </c>
      <c r="N6" s="30"/>
      <c r="O6" s="29" t="s">
        <v>129</v>
      </c>
      <c r="P6" s="29" t="s">
        <v>130</v>
      </c>
      <c r="Q6" s="29" t="s">
        <v>131</v>
      </c>
      <c r="R6" s="30"/>
      <c r="S6" s="31" t="str">
        <f>"442,5"</f>
        <v>442,5</v>
      </c>
      <c r="T6" s="32" t="str">
        <f>"265,5000"</f>
        <v>265,5000</v>
      </c>
      <c r="U6" s="27" t="s">
        <v>33</v>
      </c>
    </row>
    <row r="7" spans="1:21" x14ac:dyDescent="0.2">
      <c r="A7" s="33" t="s">
        <v>133</v>
      </c>
      <c r="B7" s="33" t="s">
        <v>134</v>
      </c>
      <c r="C7" s="33" t="s">
        <v>135</v>
      </c>
      <c r="D7" s="34" t="str">
        <f>"0,5922"</f>
        <v>0,5922</v>
      </c>
      <c r="E7" s="33" t="s">
        <v>136</v>
      </c>
      <c r="F7" s="33" t="s">
        <v>137</v>
      </c>
      <c r="G7" s="36" t="s">
        <v>29</v>
      </c>
      <c r="H7" s="35" t="s">
        <v>29</v>
      </c>
      <c r="I7" s="35" t="s">
        <v>138</v>
      </c>
      <c r="J7" s="36"/>
      <c r="K7" s="35" t="s">
        <v>104</v>
      </c>
      <c r="L7" s="35" t="s">
        <v>139</v>
      </c>
      <c r="M7" s="35" t="s">
        <v>140</v>
      </c>
      <c r="N7" s="36"/>
      <c r="O7" s="35" t="s">
        <v>141</v>
      </c>
      <c r="P7" s="35" t="s">
        <v>142</v>
      </c>
      <c r="Q7" s="36" t="s">
        <v>143</v>
      </c>
      <c r="R7" s="36"/>
      <c r="S7" s="37" t="str">
        <f>"560,0"</f>
        <v>560,0</v>
      </c>
      <c r="T7" s="38" t="str">
        <f>"362,1421"</f>
        <v>362,1421</v>
      </c>
      <c r="U7" s="33" t="s">
        <v>33</v>
      </c>
    </row>
    <row r="9" spans="1:21" ht="15" x14ac:dyDescent="0.2">
      <c r="E9" s="17" t="s">
        <v>34</v>
      </c>
    </row>
    <row r="10" spans="1:21" ht="15" x14ac:dyDescent="0.2">
      <c r="E10" s="17" t="s">
        <v>35</v>
      </c>
    </row>
    <row r="11" spans="1:21" ht="15" x14ac:dyDescent="0.2">
      <c r="E11" s="17" t="s">
        <v>36</v>
      </c>
    </row>
    <row r="12" spans="1:21" ht="15" x14ac:dyDescent="0.2">
      <c r="E12" s="17" t="s">
        <v>37</v>
      </c>
    </row>
    <row r="13" spans="1:21" ht="15" x14ac:dyDescent="0.2">
      <c r="E13" s="17" t="s">
        <v>37</v>
      </c>
    </row>
    <row r="14" spans="1:21" ht="15" x14ac:dyDescent="0.2">
      <c r="E14" s="17" t="s">
        <v>38</v>
      </c>
    </row>
    <row r="15" spans="1:21" ht="15" x14ac:dyDescent="0.2">
      <c r="E15" s="17"/>
    </row>
    <row r="17" spans="1:5" ht="18" x14ac:dyDescent="0.25">
      <c r="A17" s="18" t="s">
        <v>39</v>
      </c>
      <c r="B17" s="18"/>
    </row>
    <row r="18" spans="1:5" ht="15" x14ac:dyDescent="0.2">
      <c r="A18" s="19" t="s">
        <v>40</v>
      </c>
      <c r="B18" s="19"/>
    </row>
    <row r="19" spans="1:5" ht="14.25" x14ac:dyDescent="0.2">
      <c r="A19" s="21"/>
      <c r="B19" s="22" t="s">
        <v>41</v>
      </c>
    </row>
    <row r="20" spans="1:5" ht="15" x14ac:dyDescent="0.2">
      <c r="A20" s="23" t="s">
        <v>42</v>
      </c>
      <c r="B20" s="23" t="s">
        <v>43</v>
      </c>
      <c r="C20" s="23" t="s">
        <v>44</v>
      </c>
      <c r="D20" s="24" t="s">
        <v>45</v>
      </c>
      <c r="E20" s="23" t="s">
        <v>46</v>
      </c>
    </row>
    <row r="21" spans="1:5" x14ac:dyDescent="0.2">
      <c r="A21" s="20" t="s">
        <v>122</v>
      </c>
      <c r="B21" s="4" t="s">
        <v>41</v>
      </c>
      <c r="C21" s="4" t="s">
        <v>144</v>
      </c>
      <c r="D21" s="25">
        <v>442.5</v>
      </c>
      <c r="E21" s="26">
        <v>265.50001055002201</v>
      </c>
    </row>
    <row r="23" spans="1:5" ht="14.25" x14ac:dyDescent="0.2">
      <c r="A23" s="21"/>
      <c r="B23" s="22" t="s">
        <v>145</v>
      </c>
    </row>
    <row r="24" spans="1:5" ht="15" x14ac:dyDescent="0.2">
      <c r="A24" s="23" t="s">
        <v>42</v>
      </c>
      <c r="B24" s="23" t="s">
        <v>43</v>
      </c>
      <c r="C24" s="23" t="s">
        <v>44</v>
      </c>
      <c r="D24" s="24" t="s">
        <v>45</v>
      </c>
      <c r="E24" s="23" t="s">
        <v>46</v>
      </c>
    </row>
    <row r="25" spans="1:5" x14ac:dyDescent="0.2">
      <c r="A25" s="20" t="s">
        <v>132</v>
      </c>
      <c r="B25" s="4" t="s">
        <v>146</v>
      </c>
      <c r="C25" s="4" t="s">
        <v>144</v>
      </c>
      <c r="D25" s="25">
        <v>560</v>
      </c>
      <c r="E25" s="26">
        <v>362.14213251113898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Двоеборье проф.</vt:lpstr>
      <vt:lpstr>Люб. присед б.э.</vt:lpstr>
      <vt:lpstr>ПРО тяга б.э.</vt:lpstr>
      <vt:lpstr>Люб. тяга б.э.</vt:lpstr>
      <vt:lpstr>ПРО жим софт мн.петельная</vt:lpstr>
      <vt:lpstr>ПРО жим б.э.</vt:lpstr>
      <vt:lpstr>Люб. жим б.э.</vt:lpstr>
      <vt:lpstr>ПРО ПЛ. б.э.</vt:lpstr>
      <vt:lpstr>Люб. ПЛ. б.э.</vt:lpstr>
      <vt:lpstr>ПРО ПЛ. софт экип. стандарт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Админ</cp:lastModifiedBy>
  <cp:lastPrinted>2022-07-24T11:43:11Z</cp:lastPrinted>
  <dcterms:created xsi:type="dcterms:W3CDTF">2002-06-16T13:36:44Z</dcterms:created>
  <dcterms:modified xsi:type="dcterms:W3CDTF">2022-08-06T16:47:35Z</dcterms:modified>
</cp:coreProperties>
</file>