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Октябрь/"/>
    </mc:Choice>
  </mc:AlternateContent>
  <xr:revisionPtr revIDLastSave="0" documentId="13_ncr:1_{CEF47042-FA61-D649-981E-699E2494CAC5}" xr6:coauthVersionLast="45" xr6:coauthVersionMax="45" xr10:uidLastSave="{00000000-0000-0000-0000-000000000000}"/>
  <bookViews>
    <workbookView xWindow="0" yWindow="460" windowWidth="28480" windowHeight="15480" activeTab="4" xr2:uid="{00000000-000D-0000-FFFF-FFFF00000000}"/>
  </bookViews>
  <sheets>
    <sheet name="WRPF ПЛ без экипировки" sheetId="5" r:id="rId1"/>
    <sheet name="WRPF Двоеборье без экип" sheetId="9" r:id="rId2"/>
    <sheet name="WRPF Жим лежа без экип" sheetId="7" r:id="rId3"/>
    <sheet name="WRPF Тяга без экипировки" sheetId="8" r:id="rId4"/>
    <sheet name="WRPF Подъём на бицепс" sheetId="14" r:id="rId5"/>
  </sheets>
  <definedNames>
    <definedName name="_FilterDatabase" localSheetId="0" hidden="1">'WRPF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14" l="1"/>
  <c r="K22" i="14"/>
  <c r="L19" i="14"/>
  <c r="L18" i="14"/>
  <c r="K18" i="14"/>
  <c r="L17" i="14"/>
  <c r="K17" i="14"/>
  <c r="L14" i="14"/>
  <c r="K14" i="14"/>
  <c r="L13" i="14"/>
  <c r="K13" i="14"/>
  <c r="L10" i="14"/>
  <c r="K10" i="14"/>
  <c r="L7" i="14"/>
  <c r="K7" i="14"/>
  <c r="L6" i="14"/>
  <c r="K6" i="14"/>
  <c r="P9" i="9"/>
  <c r="O9" i="9"/>
  <c r="P6" i="9"/>
  <c r="O6" i="9"/>
  <c r="L23" i="8"/>
  <c r="K23" i="8"/>
  <c r="L22" i="8"/>
  <c r="K22" i="8"/>
  <c r="L19" i="8"/>
  <c r="K19" i="8"/>
  <c r="L16" i="8"/>
  <c r="K16" i="8"/>
  <c r="L13" i="8"/>
  <c r="K13" i="8"/>
  <c r="L12" i="8"/>
  <c r="K12" i="8"/>
  <c r="L9" i="8"/>
  <c r="K9" i="8"/>
  <c r="L6" i="8"/>
  <c r="K6" i="8"/>
  <c r="L24" i="7"/>
  <c r="K24" i="7"/>
  <c r="L21" i="7"/>
  <c r="K21" i="7"/>
  <c r="L18" i="7"/>
  <c r="K18" i="7"/>
  <c r="L15" i="7"/>
  <c r="K15" i="7"/>
  <c r="L12" i="7"/>
  <c r="K12" i="7"/>
  <c r="L9" i="7"/>
  <c r="K9" i="7"/>
  <c r="L6" i="7"/>
  <c r="K6" i="7"/>
  <c r="T27" i="5"/>
  <c r="S27" i="5"/>
  <c r="T26" i="5"/>
  <c r="S26" i="5"/>
  <c r="T23" i="5"/>
  <c r="S23" i="5"/>
  <c r="T20" i="5"/>
  <c r="T19" i="5"/>
  <c r="S19" i="5"/>
  <c r="T18" i="5"/>
  <c r="S18" i="5"/>
  <c r="T15" i="5"/>
  <c r="S15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<sst xmlns="http://schemas.openxmlformats.org/spreadsheetml/2006/main" count="505" uniqueCount="218">
  <si>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</si>
  <si>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</si>
  <si>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</si>
  <si>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</si>
  <si>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</si>
  <si>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</si>
  <si>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</si>
  <si>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</si>
  <si>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</si>
  <si>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</si>
  <si>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44</t>
  </si>
  <si>
    <t>Малых Николь</t>
  </si>
  <si>
    <t>Девушки 14-16 (13.11.2015)/6</t>
  </si>
  <si>
    <t>29,20</t>
  </si>
  <si>
    <t xml:space="preserve">Ангарск/Иркутская область </t>
  </si>
  <si>
    <t>10,0</t>
  </si>
  <si>
    <t>15,0</t>
  </si>
  <si>
    <t>20,0</t>
  </si>
  <si>
    <t>8,0</t>
  </si>
  <si>
    <t>12,5</t>
  </si>
  <si>
    <t>25,0</t>
  </si>
  <si>
    <t>27,5</t>
  </si>
  <si>
    <t>ВЕСОВАЯ КАТЕГОРИЯ   56</t>
  </si>
  <si>
    <t>Вишневская Виктория</t>
  </si>
  <si>
    <t>Открытая (20.05.1988)/34</t>
  </si>
  <si>
    <t>54,30</t>
  </si>
  <si>
    <t xml:space="preserve">Иркутск/Иркутская область </t>
  </si>
  <si>
    <t>50,0</t>
  </si>
  <si>
    <t>60,0</t>
  </si>
  <si>
    <t>62,5</t>
  </si>
  <si>
    <t>32,5</t>
  </si>
  <si>
    <t>37,5</t>
  </si>
  <si>
    <t>75,0</t>
  </si>
  <si>
    <t>80,0</t>
  </si>
  <si>
    <t>85,0</t>
  </si>
  <si>
    <t>ВЕСОВАЯ КАТЕГОРИЯ   75</t>
  </si>
  <si>
    <t>Девушки 14-16 (20.03.2007)/15</t>
  </si>
  <si>
    <t>71,50</t>
  </si>
  <si>
    <t xml:space="preserve">Саянск/Иркутская область </t>
  </si>
  <si>
    <t>87,5</t>
  </si>
  <si>
    <t>92,5</t>
  </si>
  <si>
    <t>45,0</t>
  </si>
  <si>
    <t>47,5</t>
  </si>
  <si>
    <t>95,0</t>
  </si>
  <si>
    <t>105,0</t>
  </si>
  <si>
    <t>112,5</t>
  </si>
  <si>
    <t>Юноши 14-16 (20.06.2010)/12</t>
  </si>
  <si>
    <t>54,90</t>
  </si>
  <si>
    <t>70,0</t>
  </si>
  <si>
    <t>40,0</t>
  </si>
  <si>
    <t>ВЕСОВАЯ КАТЕГОРИЯ   67.5</t>
  </si>
  <si>
    <t>Кутергин Егор</t>
  </si>
  <si>
    <t>Юноши 14-16 (15.11.2007)/14</t>
  </si>
  <si>
    <t>65,60</t>
  </si>
  <si>
    <t>82,5</t>
  </si>
  <si>
    <t>90,0</t>
  </si>
  <si>
    <t>67,5</t>
  </si>
  <si>
    <t>72,5</t>
  </si>
  <si>
    <t>97,5</t>
  </si>
  <si>
    <t>Юноши 14-16 (15.09.2009)/13</t>
  </si>
  <si>
    <t>64,30</t>
  </si>
  <si>
    <t>77,5</t>
  </si>
  <si>
    <t>102,5</t>
  </si>
  <si>
    <t>Сибогатов Никита</t>
  </si>
  <si>
    <t>Юноши 14-16 (31.05.2006)/16</t>
  </si>
  <si>
    <t>67,20</t>
  </si>
  <si>
    <t>110,0</t>
  </si>
  <si>
    <t>120,0</t>
  </si>
  <si>
    <t>130,0</t>
  </si>
  <si>
    <t>140,0</t>
  </si>
  <si>
    <t>150,0</t>
  </si>
  <si>
    <t>Чалов Даниил</t>
  </si>
  <si>
    <t>Юноши 17-19 (09.12.2004)/17</t>
  </si>
  <si>
    <t>74,40</t>
  </si>
  <si>
    <t>125,0</t>
  </si>
  <si>
    <t>135,0</t>
  </si>
  <si>
    <t>145,0</t>
  </si>
  <si>
    <t>100,0</t>
  </si>
  <si>
    <t>165,0</t>
  </si>
  <si>
    <t>180,0</t>
  </si>
  <si>
    <t>ВЕСОВАЯ КАТЕГОРИЯ   110</t>
  </si>
  <si>
    <t>Щербинин Артём</t>
  </si>
  <si>
    <t>Юноши 14-16 (19.04.2006)/16</t>
  </si>
  <si>
    <t>105,80</t>
  </si>
  <si>
    <t>Михальчук Константин</t>
  </si>
  <si>
    <t>Открытая (23.02.1993)/29</t>
  </si>
  <si>
    <t>109,90</t>
  </si>
  <si>
    <t xml:space="preserve">Свирск/Иркутская область </t>
  </si>
  <si>
    <t>185,0</t>
  </si>
  <si>
    <t>195,0</t>
  </si>
  <si>
    <t>200,0</t>
  </si>
  <si>
    <t>220,0</t>
  </si>
  <si>
    <t>235,0</t>
  </si>
  <si>
    <t>245,0</t>
  </si>
  <si>
    <t>1</t>
  </si>
  <si>
    <t>2</t>
  </si>
  <si>
    <t>-</t>
  </si>
  <si>
    <t>Результат</t>
  </si>
  <si>
    <t>ВЕСОВАЯ КАТЕГОРИЯ   48</t>
  </si>
  <si>
    <t>Штерцер Юлия</t>
  </si>
  <si>
    <t>Открытая (25.11.1988)/33</t>
  </si>
  <si>
    <t>47,40</t>
  </si>
  <si>
    <t>42,5</t>
  </si>
  <si>
    <t>Шафоростова Екатерина</t>
  </si>
  <si>
    <t>Юниорки (22.10.2000)/21</t>
  </si>
  <si>
    <t>60,90</t>
  </si>
  <si>
    <t xml:space="preserve">Шелехов/Иркутская область </t>
  </si>
  <si>
    <t>ВЕСОВАЯ КАТЕГОРИЯ   90+</t>
  </si>
  <si>
    <t>Елисеенко Татьяна</t>
  </si>
  <si>
    <t>Открытая (24.12.1990)/31</t>
  </si>
  <si>
    <t>111,90</t>
  </si>
  <si>
    <t>ВЕСОВАЯ КАТЕГОРИЯ   52</t>
  </si>
  <si>
    <t>Костеров Егор</t>
  </si>
  <si>
    <t>Юноши 14-16 (05.10.2011)/10</t>
  </si>
  <si>
    <t>28,10</t>
  </si>
  <si>
    <t>22,5</t>
  </si>
  <si>
    <t>Руднев Сергей</t>
  </si>
  <si>
    <t>Открытая (20.03.1985)/37</t>
  </si>
  <si>
    <t>73,10</t>
  </si>
  <si>
    <t>160,0</t>
  </si>
  <si>
    <t>170,0</t>
  </si>
  <si>
    <t>ВЕСОВАЯ КАТЕГОРИЯ   90</t>
  </si>
  <si>
    <t>Процук Сергей</t>
  </si>
  <si>
    <t>Открытая (14.12.1976)/45</t>
  </si>
  <si>
    <t>82,70</t>
  </si>
  <si>
    <t>147,5</t>
  </si>
  <si>
    <t>155,0</t>
  </si>
  <si>
    <t>ВЕСОВАЯ КАТЕГОРИЯ   140</t>
  </si>
  <si>
    <t>Сиренченко Павел</t>
  </si>
  <si>
    <t>Открытая (04.11.1991)/30</t>
  </si>
  <si>
    <t>130,30</t>
  </si>
  <si>
    <t>190,0</t>
  </si>
  <si>
    <t>Гусева Алена</t>
  </si>
  <si>
    <t>Мастера 40-49 (31.03.1978)/44</t>
  </si>
  <si>
    <t>51,60</t>
  </si>
  <si>
    <t>Энгельгард Ольга</t>
  </si>
  <si>
    <t>Открытая (11.03.1985)/37</t>
  </si>
  <si>
    <t>63,20</t>
  </si>
  <si>
    <t>Высоких Екатерина</t>
  </si>
  <si>
    <t>Открытая (30.06.1995)/27</t>
  </si>
  <si>
    <t>67,40</t>
  </si>
  <si>
    <t>65,0</t>
  </si>
  <si>
    <t>Бодина Анна</t>
  </si>
  <si>
    <t>Открытая (01.02.1982)/40</t>
  </si>
  <si>
    <t>73,50</t>
  </si>
  <si>
    <t>ВЕСОВАЯ КАТЕГОРИЯ   125</t>
  </si>
  <si>
    <t>Кравченко Антон</t>
  </si>
  <si>
    <t>Открытая (24.06.1983)/39</t>
  </si>
  <si>
    <t>119,30</t>
  </si>
  <si>
    <t>240,0</t>
  </si>
  <si>
    <t>265,0</t>
  </si>
  <si>
    <t>Лаврентьев Никита</t>
  </si>
  <si>
    <t>Открытая (08.01.1990)/32</t>
  </si>
  <si>
    <t>117,70</t>
  </si>
  <si>
    <t>230,0</t>
  </si>
  <si>
    <t>262,5</t>
  </si>
  <si>
    <t>Щербаков Дмитрий</t>
  </si>
  <si>
    <t>Юноши 14-16 (01.01.2007)/15</t>
  </si>
  <si>
    <t>64,80</t>
  </si>
  <si>
    <t>55,0</t>
  </si>
  <si>
    <t>Тишков Николай</t>
  </si>
  <si>
    <t>77,40</t>
  </si>
  <si>
    <t>30,0</t>
  </si>
  <si>
    <t>Изатулин Андрей</t>
  </si>
  <si>
    <t>64,70</t>
  </si>
  <si>
    <t>Иванов Глеб</t>
  </si>
  <si>
    <t>73,70</t>
  </si>
  <si>
    <t>ВЕСОВАЯ КАТЕГОРИЯ   82.5</t>
  </si>
  <si>
    <t>Яковлев Степан</t>
  </si>
  <si>
    <t>Открытая (12.08.1990)/32</t>
  </si>
  <si>
    <t>80,20</t>
  </si>
  <si>
    <t xml:space="preserve">Байкальск/Иркутская область </t>
  </si>
  <si>
    <t>ВЕСОВАЯ КАТЕГОРИЯ   100</t>
  </si>
  <si>
    <t>Соколов Александр</t>
  </si>
  <si>
    <t>Открытая (13.02.1985)/37</t>
  </si>
  <si>
    <t>99,30</t>
  </si>
  <si>
    <t>52,5</t>
  </si>
  <si>
    <t>Чувашов Сергей</t>
  </si>
  <si>
    <t>Открытая (25.03.1992)/30</t>
  </si>
  <si>
    <t>98,30</t>
  </si>
  <si>
    <t>Анохов Олег</t>
  </si>
  <si>
    <t>99,50</t>
  </si>
  <si>
    <t xml:space="preserve"> Кушнир В.</t>
  </si>
  <si>
    <t xml:space="preserve">Кушнир В. </t>
  </si>
  <si>
    <t xml:space="preserve">Кривоносов В. </t>
  </si>
  <si>
    <t xml:space="preserve">Лаврентьев Н. </t>
  </si>
  <si>
    <t>Мещеряков В.</t>
  </si>
  <si>
    <t xml:space="preserve">Дуганова К. </t>
  </si>
  <si>
    <t xml:space="preserve">Желтенко Е. </t>
  </si>
  <si>
    <t>Открытый турнир «Red Panda Cup» 
WRPF Пауэрлифтинг без экипировки
Ангарск/Иркутская область, 01 октября 2022 года</t>
  </si>
  <si>
    <t>Открытый турнир «Red Panda Cup» 
WRPF Силовое двоеборье без экипировки
Ангарск/Иркутская область, 01 октября 2022 года</t>
  </si>
  <si>
    <t>Открытый турнир «Red Panda Cup» 
WRPF Жим лежа без экипировки
Ангарск/Иркутская область, 01 октября 2022 года</t>
  </si>
  <si>
    <t>Открытый турнир «Red Panda Cup» 
WRPF Становая тяга без экипировки
Ангарск/Иркутская область, 01 октября 2022 года</t>
  </si>
  <si>
    <t>Открытый турнир «Red Panda Cup» 
WRPF Строгий подъем штанги на бицепс
Ангарск/Иркутская область, 01 октября 2022 года</t>
  </si>
  <si>
    <t>Юноши 13-19 (15.11.2007)/14</t>
  </si>
  <si>
    <t>Мастера 40-49 (18.02.1981)/41</t>
  </si>
  <si>
    <t>Юноши 13-19 (01.02.2007)/15</t>
  </si>
  <si>
    <t>Мастера 50-59 (26.07.1965)/57</t>
  </si>
  <si>
    <t>Мастера 40-49 (19.03.1982)/40</t>
  </si>
  <si>
    <t xml:space="preserve">Кутергин Д. </t>
  </si>
  <si>
    <t xml:space="preserve">Харитонов С. </t>
  </si>
  <si>
    <t>Анипер Юрий</t>
  </si>
  <si>
    <t>Лагерев Даниил</t>
  </si>
  <si>
    <t xml:space="preserve">Штерцер П. </t>
  </si>
  <si>
    <t>Андреева Мария</t>
  </si>
  <si>
    <t xml:space="preserve">Вяхирев И. </t>
  </si>
  <si>
    <t xml:space="preserve">Блинов А. </t>
  </si>
  <si>
    <t>№</t>
  </si>
  <si>
    <t xml:space="preserve">
Дата рождения/Возраст</t>
  </si>
  <si>
    <t>Возрастная группа</t>
  </si>
  <si>
    <t>T1</t>
  </si>
  <si>
    <t>O</t>
  </si>
  <si>
    <t>T2</t>
  </si>
  <si>
    <t>J</t>
  </si>
  <si>
    <t>M1</t>
  </si>
  <si>
    <t>Жим</t>
  </si>
  <si>
    <t>T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</si>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</sst>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35"/>
  <sheetViews>
    <sheetView zoomScaleNormal="100"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83203125" style="5" customWidth="1"/>
    <col min="4" max="4" width="21.5" style="5" bestFit="1" customWidth="1"/>
    <col min="5" max="5" width="10.5" style="19" bestFit="1" customWidth="1"/>
    <col min="6" max="6" width="27.33203125" style="5" customWidth="1"/>
    <col min="7" max="9" width="5.5" style="23" customWidth="1"/>
    <col min="10" max="10" width="4.83203125" style="23" customWidth="1"/>
    <col min="11" max="13" width="5.5" style="23" customWidth="1"/>
    <col min="14" max="14" width="4.83203125" style="23" customWidth="1"/>
    <col min="15" max="17" width="5.5" style="23" customWidth="1"/>
    <col min="18" max="18" width="4.83203125" style="23" customWidth="1"/>
    <col min="19" max="19" width="7.83203125" style="63" bestFit="1" customWidth="1"/>
    <col min="20" max="20" width="8.5" style="6" bestFit="1" customWidth="1"/>
    <col min="21" max="21" width="18.33203125" style="5" bestFit="1" customWidth="1"/>
    <col min="22" max="16384" width="9.1640625" style="3"/>
  </cols>
  <sheetData>
    <row r="1" spans="1:21" s="2" customFormat="1" ht="29" customHeight="1">
      <c r="A1" s="78" t="s">
        <v>189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1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s="1" customFormat="1" ht="12.75" customHeight="1">
      <c r="A3" s="87" t="s">
        <v>207</v>
      </c>
      <c r="B3" s="95" t="s">
        <v>0</v>
      </c>
      <c r="C3" s="89" t="s">
        <v>208</v>
      </c>
      <c r="D3" s="89" t="s">
        <v>6</v>
      </c>
      <c r="E3" s="76" t="s">
        <v>209</v>
      </c>
      <c r="F3" s="86" t="s">
        <v>5</v>
      </c>
      <c r="G3" s="86" t="s">
        <v>7</v>
      </c>
      <c r="H3" s="86"/>
      <c r="I3" s="86"/>
      <c r="J3" s="86"/>
      <c r="K3" s="86" t="s">
        <v>8</v>
      </c>
      <c r="L3" s="86"/>
      <c r="M3" s="86"/>
      <c r="N3" s="86"/>
      <c r="O3" s="86" t="s">
        <v>9</v>
      </c>
      <c r="P3" s="86"/>
      <c r="Q3" s="86"/>
      <c r="R3" s="86"/>
      <c r="S3" s="74" t="s">
        <v>1</v>
      </c>
      <c r="T3" s="76" t="s">
        <v>3</v>
      </c>
      <c r="U3" s="91" t="s">
        <v>2</v>
      </c>
    </row>
    <row r="4" spans="1:21" s="1" customFormat="1" ht="21" customHeight="1" thickBot="1">
      <c r="A4" s="88"/>
      <c r="B4" s="96"/>
      <c r="C4" s="90"/>
      <c r="D4" s="90"/>
      <c r="E4" s="77"/>
      <c r="F4" s="9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5"/>
      <c r="T4" s="77"/>
      <c r="U4" s="92"/>
    </row>
    <row r="5" spans="1:21" ht="16">
      <c r="A5" s="97" t="s">
        <v>10</v>
      </c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21">
      <c r="A6" s="25" t="s">
        <v>94</v>
      </c>
      <c r="B6" s="7" t="s">
        <v>11</v>
      </c>
      <c r="C6" s="7" t="s">
        <v>12</v>
      </c>
      <c r="D6" s="7" t="s">
        <v>13</v>
      </c>
      <c r="E6" s="8" t="s">
        <v>210</v>
      </c>
      <c r="F6" s="7" t="s">
        <v>14</v>
      </c>
      <c r="G6" s="24" t="s">
        <v>15</v>
      </c>
      <c r="H6" s="24" t="s">
        <v>16</v>
      </c>
      <c r="I6" s="24" t="s">
        <v>17</v>
      </c>
      <c r="J6" s="25"/>
      <c r="K6" s="24" t="s">
        <v>18</v>
      </c>
      <c r="L6" s="24" t="s">
        <v>15</v>
      </c>
      <c r="M6" s="24" t="s">
        <v>19</v>
      </c>
      <c r="N6" s="25"/>
      <c r="O6" s="24" t="s">
        <v>17</v>
      </c>
      <c r="P6" s="24" t="s">
        <v>20</v>
      </c>
      <c r="Q6" s="24" t="s">
        <v>21</v>
      </c>
      <c r="R6" s="25"/>
      <c r="S6" s="64" t="str">
        <f>"60,0"</f>
        <v>60,0</v>
      </c>
      <c r="T6" s="9" t="str">
        <f>"89,6160"</f>
        <v>89,6160</v>
      </c>
      <c r="U6" s="7" t="s">
        <v>199</v>
      </c>
    </row>
    <row r="8" spans="1:21" ht="16">
      <c r="A8" s="93" t="s">
        <v>22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21">
      <c r="A9" s="25" t="s">
        <v>94</v>
      </c>
      <c r="B9" s="7" t="s">
        <v>23</v>
      </c>
      <c r="C9" s="7" t="s">
        <v>24</v>
      </c>
      <c r="D9" s="7" t="s">
        <v>25</v>
      </c>
      <c r="E9" s="8" t="s">
        <v>211</v>
      </c>
      <c r="F9" s="7" t="s">
        <v>26</v>
      </c>
      <c r="G9" s="24" t="s">
        <v>27</v>
      </c>
      <c r="H9" s="26" t="s">
        <v>28</v>
      </c>
      <c r="I9" s="24" t="s">
        <v>29</v>
      </c>
      <c r="J9" s="25"/>
      <c r="K9" s="24" t="s">
        <v>30</v>
      </c>
      <c r="L9" s="26" t="s">
        <v>31</v>
      </c>
      <c r="M9" s="26" t="s">
        <v>31</v>
      </c>
      <c r="N9" s="25"/>
      <c r="O9" s="26" t="s">
        <v>32</v>
      </c>
      <c r="P9" s="24" t="s">
        <v>33</v>
      </c>
      <c r="Q9" s="24" t="s">
        <v>34</v>
      </c>
      <c r="R9" s="25"/>
      <c r="S9" s="64" t="str">
        <f>"180,0"</f>
        <v>180,0</v>
      </c>
      <c r="T9" s="9" t="str">
        <f>"216,9720"</f>
        <v>216,9720</v>
      </c>
      <c r="U9" s="7" t="s">
        <v>185</v>
      </c>
    </row>
    <row r="11" spans="1:21" ht="16">
      <c r="A11" s="93" t="s">
        <v>35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spans="1:21">
      <c r="A12" s="25" t="s">
        <v>94</v>
      </c>
      <c r="B12" s="7" t="s">
        <v>204</v>
      </c>
      <c r="C12" s="7" t="s">
        <v>36</v>
      </c>
      <c r="D12" s="7" t="s">
        <v>37</v>
      </c>
      <c r="E12" s="8" t="s">
        <v>210</v>
      </c>
      <c r="F12" s="7" t="s">
        <v>38</v>
      </c>
      <c r="G12" s="24" t="s">
        <v>33</v>
      </c>
      <c r="H12" s="24" t="s">
        <v>39</v>
      </c>
      <c r="I12" s="24" t="s">
        <v>40</v>
      </c>
      <c r="J12" s="25"/>
      <c r="K12" s="24" t="s">
        <v>41</v>
      </c>
      <c r="L12" s="24" t="s">
        <v>42</v>
      </c>
      <c r="M12" s="26" t="s">
        <v>27</v>
      </c>
      <c r="N12" s="25"/>
      <c r="O12" s="24" t="s">
        <v>43</v>
      </c>
      <c r="P12" s="24" t="s">
        <v>44</v>
      </c>
      <c r="Q12" s="24" t="s">
        <v>45</v>
      </c>
      <c r="R12" s="25"/>
      <c r="S12" s="64" t="str">
        <f>"252,5"</f>
        <v>252,5</v>
      </c>
      <c r="T12" s="9" t="str">
        <f>"247,6015"</f>
        <v>247,6015</v>
      </c>
      <c r="U12" s="7" t="s">
        <v>200</v>
      </c>
    </row>
    <row r="14" spans="1:21" ht="16">
      <c r="A14" s="93" t="s">
        <v>22</v>
      </c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1:21">
      <c r="A15" s="25" t="s">
        <v>94</v>
      </c>
      <c r="B15" s="7" t="s">
        <v>201</v>
      </c>
      <c r="C15" s="7" t="s">
        <v>46</v>
      </c>
      <c r="D15" s="7" t="s">
        <v>47</v>
      </c>
      <c r="E15" s="8" t="s">
        <v>210</v>
      </c>
      <c r="F15" s="7" t="s">
        <v>38</v>
      </c>
      <c r="G15" s="24" t="s">
        <v>28</v>
      </c>
      <c r="H15" s="24" t="s">
        <v>48</v>
      </c>
      <c r="I15" s="24" t="s">
        <v>32</v>
      </c>
      <c r="J15" s="25"/>
      <c r="K15" s="24" t="s">
        <v>49</v>
      </c>
      <c r="L15" s="26" t="s">
        <v>41</v>
      </c>
      <c r="M15" s="26" t="s">
        <v>41</v>
      </c>
      <c r="N15" s="25"/>
      <c r="O15" s="24" t="s">
        <v>32</v>
      </c>
      <c r="P15" s="24" t="s">
        <v>34</v>
      </c>
      <c r="Q15" s="26" t="s">
        <v>43</v>
      </c>
      <c r="R15" s="25"/>
      <c r="S15" s="64" t="str">
        <f>"200,0"</f>
        <v>200,0</v>
      </c>
      <c r="T15" s="9" t="str">
        <f>"185,6600"</f>
        <v>185,6600</v>
      </c>
      <c r="U15" s="7" t="s">
        <v>200</v>
      </c>
    </row>
    <row r="17" spans="1:21" ht="16">
      <c r="A17" s="93" t="s">
        <v>50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spans="1:21">
      <c r="A18" s="28" t="s">
        <v>94</v>
      </c>
      <c r="B18" s="10" t="s">
        <v>51</v>
      </c>
      <c r="C18" s="10" t="s">
        <v>52</v>
      </c>
      <c r="D18" s="10" t="s">
        <v>53</v>
      </c>
      <c r="E18" s="11" t="s">
        <v>210</v>
      </c>
      <c r="F18" s="10" t="s">
        <v>14</v>
      </c>
      <c r="G18" s="27" t="s">
        <v>32</v>
      </c>
      <c r="H18" s="27" t="s">
        <v>54</v>
      </c>
      <c r="I18" s="27" t="s">
        <v>39</v>
      </c>
      <c r="J18" s="28"/>
      <c r="K18" s="27" t="s">
        <v>28</v>
      </c>
      <c r="L18" s="27" t="s">
        <v>56</v>
      </c>
      <c r="M18" s="27" t="s">
        <v>57</v>
      </c>
      <c r="N18" s="28"/>
      <c r="O18" s="27" t="s">
        <v>34</v>
      </c>
      <c r="P18" s="27" t="s">
        <v>40</v>
      </c>
      <c r="Q18" s="27" t="s">
        <v>58</v>
      </c>
      <c r="R18" s="28"/>
      <c r="S18" s="65" t="str">
        <f>"257,5"</f>
        <v>257,5</v>
      </c>
      <c r="T18" s="12" t="str">
        <f>"203,1932"</f>
        <v>203,1932</v>
      </c>
      <c r="U18" s="10" t="s">
        <v>199</v>
      </c>
    </row>
    <row r="19" spans="1:21">
      <c r="A19" s="30" t="s">
        <v>95</v>
      </c>
      <c r="B19" s="13" t="s">
        <v>202</v>
      </c>
      <c r="C19" s="13" t="s">
        <v>59</v>
      </c>
      <c r="D19" s="13" t="s">
        <v>60</v>
      </c>
      <c r="E19" s="14" t="s">
        <v>210</v>
      </c>
      <c r="F19" s="13" t="s">
        <v>38</v>
      </c>
      <c r="G19" s="29" t="s">
        <v>57</v>
      </c>
      <c r="H19" s="29" t="s">
        <v>61</v>
      </c>
      <c r="I19" s="29" t="s">
        <v>54</v>
      </c>
      <c r="J19" s="30"/>
      <c r="K19" s="29" t="s">
        <v>41</v>
      </c>
      <c r="L19" s="29" t="s">
        <v>42</v>
      </c>
      <c r="M19" s="31" t="s">
        <v>27</v>
      </c>
      <c r="N19" s="30"/>
      <c r="O19" s="29" t="s">
        <v>40</v>
      </c>
      <c r="P19" s="29" t="s">
        <v>58</v>
      </c>
      <c r="Q19" s="29" t="s">
        <v>62</v>
      </c>
      <c r="R19" s="30"/>
      <c r="S19" s="66" t="str">
        <f>"232,5"</f>
        <v>232,5</v>
      </c>
      <c r="T19" s="15" t="str">
        <f>"186,5813"</f>
        <v>186,5813</v>
      </c>
      <c r="U19" s="13" t="s">
        <v>200</v>
      </c>
    </row>
    <row r="20" spans="1:21">
      <c r="A20" s="34" t="s">
        <v>96</v>
      </c>
      <c r="B20" s="16" t="s">
        <v>63</v>
      </c>
      <c r="C20" s="16" t="s">
        <v>64</v>
      </c>
      <c r="D20" s="16" t="s">
        <v>65</v>
      </c>
      <c r="E20" s="17" t="s">
        <v>210</v>
      </c>
      <c r="F20" s="16" t="s">
        <v>38</v>
      </c>
      <c r="G20" s="32" t="s">
        <v>66</v>
      </c>
      <c r="H20" s="32" t="s">
        <v>67</v>
      </c>
      <c r="I20" s="33" t="s">
        <v>68</v>
      </c>
      <c r="J20" s="34"/>
      <c r="K20" s="33" t="s">
        <v>55</v>
      </c>
      <c r="L20" s="33" t="s">
        <v>43</v>
      </c>
      <c r="M20" s="33" t="s">
        <v>43</v>
      </c>
      <c r="N20" s="34"/>
      <c r="O20" s="34"/>
      <c r="P20" s="34"/>
      <c r="Q20" s="34"/>
      <c r="R20" s="34"/>
      <c r="S20" s="67">
        <v>0</v>
      </c>
      <c r="T20" s="18" t="str">
        <f>"0,0000"</f>
        <v>0,0000</v>
      </c>
      <c r="U20" s="16" t="s">
        <v>200</v>
      </c>
    </row>
    <row r="22" spans="1:21" ht="16">
      <c r="A22" s="93" t="s">
        <v>35</v>
      </c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</row>
    <row r="23" spans="1:21">
      <c r="A23" s="25" t="s">
        <v>94</v>
      </c>
      <c r="B23" s="7" t="s">
        <v>71</v>
      </c>
      <c r="C23" s="7" t="s">
        <v>72</v>
      </c>
      <c r="D23" s="7" t="s">
        <v>73</v>
      </c>
      <c r="E23" s="8" t="s">
        <v>212</v>
      </c>
      <c r="F23" s="7" t="s">
        <v>38</v>
      </c>
      <c r="G23" s="24" t="s">
        <v>74</v>
      </c>
      <c r="H23" s="24" t="s">
        <v>75</v>
      </c>
      <c r="I23" s="24" t="s">
        <v>76</v>
      </c>
      <c r="J23" s="25"/>
      <c r="K23" s="24" t="s">
        <v>55</v>
      </c>
      <c r="L23" s="24" t="s">
        <v>43</v>
      </c>
      <c r="M23" s="26" t="s">
        <v>77</v>
      </c>
      <c r="N23" s="25"/>
      <c r="O23" s="24" t="s">
        <v>70</v>
      </c>
      <c r="P23" s="24" t="s">
        <v>78</v>
      </c>
      <c r="Q23" s="24" t="s">
        <v>79</v>
      </c>
      <c r="R23" s="25"/>
      <c r="S23" s="64" t="str">
        <f>"420,0"</f>
        <v>420,0</v>
      </c>
      <c r="T23" s="9" t="str">
        <f>"300,9720"</f>
        <v>300,9720</v>
      </c>
      <c r="U23" s="7" t="s">
        <v>186</v>
      </c>
    </row>
    <row r="25" spans="1:21" ht="16">
      <c r="A25" s="93" t="s">
        <v>80</v>
      </c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</row>
    <row r="26" spans="1:21">
      <c r="A26" s="28" t="s">
        <v>94</v>
      </c>
      <c r="B26" s="10" t="s">
        <v>81</v>
      </c>
      <c r="C26" s="10" t="s">
        <v>82</v>
      </c>
      <c r="D26" s="10" t="s">
        <v>83</v>
      </c>
      <c r="E26" s="11" t="s">
        <v>210</v>
      </c>
      <c r="F26" s="10" t="s">
        <v>38</v>
      </c>
      <c r="G26" s="27" t="s">
        <v>55</v>
      </c>
      <c r="H26" s="35" t="s">
        <v>77</v>
      </c>
      <c r="I26" s="27" t="s">
        <v>77</v>
      </c>
      <c r="J26" s="28"/>
      <c r="K26" s="27" t="s">
        <v>48</v>
      </c>
      <c r="L26" s="27" t="s">
        <v>32</v>
      </c>
      <c r="M26" s="35" t="s">
        <v>33</v>
      </c>
      <c r="N26" s="28"/>
      <c r="O26" s="27" t="s">
        <v>67</v>
      </c>
      <c r="P26" s="27" t="s">
        <v>75</v>
      </c>
      <c r="Q26" s="27" t="s">
        <v>70</v>
      </c>
      <c r="R26" s="28"/>
      <c r="S26" s="65" t="str">
        <f>"325,0"</f>
        <v>325,0</v>
      </c>
      <c r="T26" s="12" t="str">
        <f>"193,7000"</f>
        <v>193,7000</v>
      </c>
      <c r="U26" s="10" t="s">
        <v>200</v>
      </c>
    </row>
    <row r="27" spans="1:21">
      <c r="A27" s="34" t="s">
        <v>94</v>
      </c>
      <c r="B27" s="16" t="s">
        <v>84</v>
      </c>
      <c r="C27" s="16" t="s">
        <v>85</v>
      </c>
      <c r="D27" s="16" t="s">
        <v>86</v>
      </c>
      <c r="E27" s="17" t="s">
        <v>211</v>
      </c>
      <c r="F27" s="16" t="s">
        <v>87</v>
      </c>
      <c r="G27" s="32" t="s">
        <v>88</v>
      </c>
      <c r="H27" s="32" t="s">
        <v>89</v>
      </c>
      <c r="I27" s="32" t="s">
        <v>90</v>
      </c>
      <c r="J27" s="34"/>
      <c r="K27" s="32" t="s">
        <v>75</v>
      </c>
      <c r="L27" s="32" t="s">
        <v>69</v>
      </c>
      <c r="M27" s="33" t="s">
        <v>76</v>
      </c>
      <c r="N27" s="34"/>
      <c r="O27" s="32" t="s">
        <v>91</v>
      </c>
      <c r="P27" s="32" t="s">
        <v>92</v>
      </c>
      <c r="Q27" s="32" t="s">
        <v>93</v>
      </c>
      <c r="R27" s="34"/>
      <c r="S27" s="67" t="str">
        <f>"585,0"</f>
        <v>585,0</v>
      </c>
      <c r="T27" s="18" t="str">
        <f>"344,3895"</f>
        <v>344,3895</v>
      </c>
      <c r="U27" s="16"/>
    </row>
    <row r="29" spans="1:21">
      <c r="G29" s="5"/>
    </row>
    <row r="30" spans="1:21">
      <c r="G30" s="5"/>
    </row>
    <row r="31" spans="1:21">
      <c r="G31" s="5"/>
    </row>
    <row r="32" spans="1:21">
      <c r="G32" s="5"/>
    </row>
    <row r="33" spans="7:7">
      <c r="G33" s="5"/>
    </row>
    <row r="34" spans="7:7">
      <c r="G34" s="5"/>
    </row>
    <row r="35" spans="7:7">
      <c r="G35" s="5"/>
    </row>
  </sheetData>
  <mergeCells count="20">
    <mergeCell ref="A22:R22"/>
    <mergeCell ref="A25:R25"/>
    <mergeCell ref="B3:B4"/>
    <mergeCell ref="A5:R5"/>
    <mergeCell ref="A8:R8"/>
    <mergeCell ref="A11:R11"/>
    <mergeCell ref="A14:R14"/>
    <mergeCell ref="A17:R17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36568-4BDD-4553-A0D2-E7EFFA289BFD}">
  <dimension ref="A1:Q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6.5" style="5" bestFit="1" customWidth="1"/>
    <col min="4" max="4" width="21.5" style="5" bestFit="1" customWidth="1"/>
    <col min="5" max="5" width="10.5" style="19" bestFit="1" customWidth="1"/>
    <col min="6" max="6" width="25.5" style="5" bestFit="1" customWidth="1"/>
    <col min="7" max="14" width="5.5" style="23" customWidth="1"/>
    <col min="15" max="15" width="7.83203125" style="6" bestFit="1" customWidth="1"/>
    <col min="16" max="16" width="8.5" style="6" bestFit="1" customWidth="1"/>
    <col min="17" max="17" width="19.33203125" style="5" customWidth="1"/>
    <col min="18" max="16384" width="9.1640625" style="3"/>
  </cols>
  <sheetData>
    <row r="1" spans="1:17" s="2" customFormat="1" ht="29" customHeight="1">
      <c r="A1" s="78" t="s">
        <v>190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s="1" customFormat="1" ht="12.75" customHeight="1">
      <c r="A3" s="87" t="s">
        <v>207</v>
      </c>
      <c r="B3" s="95" t="s">
        <v>0</v>
      </c>
      <c r="C3" s="89" t="s">
        <v>208</v>
      </c>
      <c r="D3" s="89" t="s">
        <v>6</v>
      </c>
      <c r="E3" s="76" t="s">
        <v>209</v>
      </c>
      <c r="F3" s="86" t="s">
        <v>5</v>
      </c>
      <c r="G3" s="86" t="s">
        <v>8</v>
      </c>
      <c r="H3" s="86"/>
      <c r="I3" s="86"/>
      <c r="J3" s="86"/>
      <c r="K3" s="86" t="s">
        <v>9</v>
      </c>
      <c r="L3" s="86"/>
      <c r="M3" s="86"/>
      <c r="N3" s="86"/>
      <c r="O3" s="76" t="s">
        <v>1</v>
      </c>
      <c r="P3" s="76" t="s">
        <v>3</v>
      </c>
      <c r="Q3" s="91" t="s">
        <v>2</v>
      </c>
    </row>
    <row r="4" spans="1:17" s="1" customFormat="1" ht="21" customHeight="1" thickBot="1">
      <c r="A4" s="88"/>
      <c r="B4" s="96"/>
      <c r="C4" s="90"/>
      <c r="D4" s="90"/>
      <c r="E4" s="77"/>
      <c r="F4" s="9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77"/>
      <c r="P4" s="77"/>
      <c r="Q4" s="92"/>
    </row>
    <row r="5" spans="1:17" ht="16">
      <c r="A5" s="97" t="s">
        <v>98</v>
      </c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7">
      <c r="A6" s="25" t="s">
        <v>94</v>
      </c>
      <c r="B6" s="7" t="s">
        <v>99</v>
      </c>
      <c r="C6" s="7" t="s">
        <v>100</v>
      </c>
      <c r="D6" s="7" t="s">
        <v>101</v>
      </c>
      <c r="E6" s="8" t="s">
        <v>211</v>
      </c>
      <c r="F6" s="7" t="s">
        <v>26</v>
      </c>
      <c r="G6" s="26" t="s">
        <v>49</v>
      </c>
      <c r="H6" s="24" t="s">
        <v>102</v>
      </c>
      <c r="I6" s="26" t="s">
        <v>41</v>
      </c>
      <c r="J6" s="25"/>
      <c r="K6" s="24" t="s">
        <v>48</v>
      </c>
      <c r="L6" s="24" t="s">
        <v>57</v>
      </c>
      <c r="M6" s="26" t="s">
        <v>61</v>
      </c>
      <c r="N6" s="25"/>
      <c r="O6" s="9" t="str">
        <f>"115,0"</f>
        <v>115,0</v>
      </c>
      <c r="P6" s="9" t="str">
        <f>"153,7205"</f>
        <v>153,7205</v>
      </c>
      <c r="Q6" s="7" t="s">
        <v>203</v>
      </c>
    </row>
    <row r="8" spans="1:17" ht="16">
      <c r="A8" s="93" t="s">
        <v>50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7">
      <c r="A9" s="25" t="s">
        <v>94</v>
      </c>
      <c r="B9" s="7" t="s">
        <v>156</v>
      </c>
      <c r="C9" s="7" t="s">
        <v>157</v>
      </c>
      <c r="D9" s="7" t="s">
        <v>158</v>
      </c>
      <c r="E9" s="8" t="s">
        <v>210</v>
      </c>
      <c r="F9" s="7" t="s">
        <v>14</v>
      </c>
      <c r="G9" s="24" t="s">
        <v>159</v>
      </c>
      <c r="H9" s="24" t="s">
        <v>28</v>
      </c>
      <c r="I9" s="24" t="s">
        <v>141</v>
      </c>
      <c r="J9" s="24" t="s">
        <v>48</v>
      </c>
      <c r="K9" s="24" t="s">
        <v>28</v>
      </c>
      <c r="L9" s="24" t="s">
        <v>56</v>
      </c>
      <c r="M9" s="24" t="s">
        <v>57</v>
      </c>
      <c r="N9" s="25"/>
      <c r="O9" s="9" t="str">
        <f>"137,5"</f>
        <v>137,5</v>
      </c>
      <c r="P9" s="9" t="str">
        <f>"109,6287"</f>
        <v>109,6287</v>
      </c>
      <c r="Q9" s="7" t="s">
        <v>199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7C7D-595A-4A4C-B3DA-0B95D6C21758}">
  <dimension ref="A1:M24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6.5" style="5" bestFit="1" customWidth="1"/>
    <col min="4" max="4" width="21.5" style="5" bestFit="1" customWidth="1"/>
    <col min="5" max="5" width="10.5" style="19" bestFit="1" customWidth="1"/>
    <col min="6" max="6" width="26.33203125" style="5" bestFit="1" customWidth="1"/>
    <col min="7" max="9" width="5.5" style="23" customWidth="1"/>
    <col min="10" max="10" width="4.83203125" style="23" customWidth="1"/>
    <col min="11" max="11" width="10.5" style="6" bestFit="1" customWidth="1"/>
    <col min="12" max="12" width="8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78" t="s">
        <v>191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s="1" customFormat="1" ht="12.75" customHeight="1">
      <c r="A3" s="87" t="s">
        <v>207</v>
      </c>
      <c r="B3" s="95" t="s">
        <v>0</v>
      </c>
      <c r="C3" s="89" t="s">
        <v>208</v>
      </c>
      <c r="D3" s="89" t="s">
        <v>6</v>
      </c>
      <c r="E3" s="76" t="s">
        <v>209</v>
      </c>
      <c r="F3" s="86" t="s">
        <v>5</v>
      </c>
      <c r="G3" s="86" t="s">
        <v>8</v>
      </c>
      <c r="H3" s="86"/>
      <c r="I3" s="86"/>
      <c r="J3" s="86"/>
      <c r="K3" s="76" t="s">
        <v>97</v>
      </c>
      <c r="L3" s="76" t="s">
        <v>3</v>
      </c>
      <c r="M3" s="91" t="s">
        <v>2</v>
      </c>
    </row>
    <row r="4" spans="1:13" s="1" customFormat="1" ht="21" customHeight="1" thickBot="1">
      <c r="A4" s="88"/>
      <c r="B4" s="96"/>
      <c r="C4" s="90"/>
      <c r="D4" s="90"/>
      <c r="E4" s="77"/>
      <c r="F4" s="90"/>
      <c r="G4" s="4">
        <v>1</v>
      </c>
      <c r="H4" s="4">
        <v>2</v>
      </c>
      <c r="I4" s="4">
        <v>3</v>
      </c>
      <c r="J4" s="4" t="s">
        <v>4</v>
      </c>
      <c r="K4" s="77"/>
      <c r="L4" s="77"/>
      <c r="M4" s="92"/>
    </row>
    <row r="5" spans="1:13" ht="16">
      <c r="A5" s="97" t="s">
        <v>98</v>
      </c>
      <c r="B5" s="97"/>
      <c r="C5" s="98"/>
      <c r="D5" s="98"/>
      <c r="E5" s="98"/>
      <c r="F5" s="98"/>
      <c r="G5" s="98"/>
      <c r="H5" s="98"/>
      <c r="I5" s="98"/>
      <c r="J5" s="98"/>
    </row>
    <row r="6" spans="1:13">
      <c r="A6" s="25" t="s">
        <v>94</v>
      </c>
      <c r="B6" s="7" t="s">
        <v>99</v>
      </c>
      <c r="C6" s="7" t="s">
        <v>100</v>
      </c>
      <c r="D6" s="7" t="s">
        <v>101</v>
      </c>
      <c r="E6" s="8" t="s">
        <v>211</v>
      </c>
      <c r="F6" s="7" t="s">
        <v>26</v>
      </c>
      <c r="G6" s="26" t="s">
        <v>49</v>
      </c>
      <c r="H6" s="24" t="s">
        <v>102</v>
      </c>
      <c r="I6" s="26" t="s">
        <v>41</v>
      </c>
      <c r="J6" s="25"/>
      <c r="K6" s="9" t="str">
        <f>"42,5"</f>
        <v>42,5</v>
      </c>
      <c r="L6" s="9" t="str">
        <f>"56,8097"</f>
        <v>56,8097</v>
      </c>
      <c r="M6" s="7" t="s">
        <v>203</v>
      </c>
    </row>
    <row r="8" spans="1:13" ht="16">
      <c r="A8" s="93" t="s">
        <v>50</v>
      </c>
      <c r="B8" s="93"/>
      <c r="C8" s="94"/>
      <c r="D8" s="94"/>
      <c r="E8" s="94"/>
      <c r="F8" s="94"/>
      <c r="G8" s="94"/>
      <c r="H8" s="94"/>
      <c r="I8" s="94"/>
      <c r="J8" s="94"/>
    </row>
    <row r="9" spans="1:13">
      <c r="A9" s="25" t="s">
        <v>94</v>
      </c>
      <c r="B9" s="7" t="s">
        <v>103</v>
      </c>
      <c r="C9" s="7" t="s">
        <v>104</v>
      </c>
      <c r="D9" s="7" t="s">
        <v>105</v>
      </c>
      <c r="E9" s="8" t="s">
        <v>213</v>
      </c>
      <c r="F9" s="7" t="s">
        <v>106</v>
      </c>
      <c r="G9" s="24" t="s">
        <v>41</v>
      </c>
      <c r="H9" s="26" t="s">
        <v>27</v>
      </c>
      <c r="I9" s="26" t="s">
        <v>27</v>
      </c>
      <c r="J9" s="25"/>
      <c r="K9" s="9" t="str">
        <f>"45,0"</f>
        <v>45,0</v>
      </c>
      <c r="L9" s="9" t="str">
        <f>"49,5945"</f>
        <v>49,5945</v>
      </c>
      <c r="M9" s="7" t="s">
        <v>187</v>
      </c>
    </row>
    <row r="11" spans="1:13" ht="16">
      <c r="A11" s="93" t="s">
        <v>107</v>
      </c>
      <c r="B11" s="93"/>
      <c r="C11" s="94"/>
      <c r="D11" s="94"/>
      <c r="E11" s="94"/>
      <c r="F11" s="94"/>
      <c r="G11" s="94"/>
      <c r="H11" s="94"/>
      <c r="I11" s="94"/>
      <c r="J11" s="94"/>
    </row>
    <row r="12" spans="1:13">
      <c r="A12" s="25" t="s">
        <v>94</v>
      </c>
      <c r="B12" s="7" t="s">
        <v>108</v>
      </c>
      <c r="C12" s="7" t="s">
        <v>109</v>
      </c>
      <c r="D12" s="7" t="s">
        <v>110</v>
      </c>
      <c r="E12" s="8" t="s">
        <v>211</v>
      </c>
      <c r="F12" s="7" t="s">
        <v>26</v>
      </c>
      <c r="G12" s="24" t="s">
        <v>49</v>
      </c>
      <c r="H12" s="24" t="s">
        <v>27</v>
      </c>
      <c r="I12" s="26" t="s">
        <v>28</v>
      </c>
      <c r="J12" s="25"/>
      <c r="K12" s="9" t="str">
        <f>"50,0"</f>
        <v>50,0</v>
      </c>
      <c r="L12" s="9" t="str">
        <f>"40,5100"</f>
        <v>40,5100</v>
      </c>
      <c r="M12" s="7" t="s">
        <v>185</v>
      </c>
    </row>
    <row r="14" spans="1:13" ht="16">
      <c r="A14" s="93" t="s">
        <v>111</v>
      </c>
      <c r="B14" s="93"/>
      <c r="C14" s="94"/>
      <c r="D14" s="94"/>
      <c r="E14" s="94"/>
      <c r="F14" s="94"/>
      <c r="G14" s="94"/>
      <c r="H14" s="94"/>
      <c r="I14" s="94"/>
      <c r="J14" s="94"/>
    </row>
    <row r="15" spans="1:13">
      <c r="A15" s="25" t="s">
        <v>94</v>
      </c>
      <c r="B15" s="7" t="s">
        <v>112</v>
      </c>
      <c r="C15" s="7" t="s">
        <v>113</v>
      </c>
      <c r="D15" s="7" t="s">
        <v>114</v>
      </c>
      <c r="E15" s="8" t="s">
        <v>210</v>
      </c>
      <c r="F15" s="7" t="s">
        <v>38</v>
      </c>
      <c r="G15" s="24" t="s">
        <v>17</v>
      </c>
      <c r="H15" s="24" t="s">
        <v>115</v>
      </c>
      <c r="I15" s="24" t="s">
        <v>20</v>
      </c>
      <c r="J15" s="25"/>
      <c r="K15" s="9" t="str">
        <f>"25,0"</f>
        <v>25,0</v>
      </c>
      <c r="L15" s="9" t="str">
        <f>"33,3850"</f>
        <v>33,3850</v>
      </c>
      <c r="M15" s="7" t="s">
        <v>200</v>
      </c>
    </row>
    <row r="17" spans="1:13" ht="16">
      <c r="A17" s="93" t="s">
        <v>35</v>
      </c>
      <c r="B17" s="93"/>
      <c r="C17" s="94"/>
      <c r="D17" s="94"/>
      <c r="E17" s="94"/>
      <c r="F17" s="94"/>
      <c r="G17" s="94"/>
      <c r="H17" s="94"/>
      <c r="I17" s="94"/>
      <c r="J17" s="94"/>
    </row>
    <row r="18" spans="1:13">
      <c r="A18" s="25" t="s">
        <v>94</v>
      </c>
      <c r="B18" s="7" t="s">
        <v>116</v>
      </c>
      <c r="C18" s="7" t="s">
        <v>117</v>
      </c>
      <c r="D18" s="7" t="s">
        <v>118</v>
      </c>
      <c r="E18" s="8" t="s">
        <v>211</v>
      </c>
      <c r="F18" s="7" t="s">
        <v>14</v>
      </c>
      <c r="G18" s="24" t="s">
        <v>119</v>
      </c>
      <c r="H18" s="24" t="s">
        <v>78</v>
      </c>
      <c r="I18" s="26" t="s">
        <v>120</v>
      </c>
      <c r="J18" s="25"/>
      <c r="K18" s="9" t="str">
        <f>"165,0"</f>
        <v>165,0</v>
      </c>
      <c r="L18" s="9" t="str">
        <f>"119,7240"</f>
        <v>119,7240</v>
      </c>
      <c r="M18" s="7" t="s">
        <v>188</v>
      </c>
    </row>
    <row r="20" spans="1:13" ht="16">
      <c r="A20" s="93" t="s">
        <v>121</v>
      </c>
      <c r="B20" s="93"/>
      <c r="C20" s="94"/>
      <c r="D20" s="94"/>
      <c r="E20" s="94"/>
      <c r="F20" s="94"/>
      <c r="G20" s="94"/>
      <c r="H20" s="94"/>
      <c r="I20" s="94"/>
      <c r="J20" s="94"/>
    </row>
    <row r="21" spans="1:13">
      <c r="A21" s="25" t="s">
        <v>94</v>
      </c>
      <c r="B21" s="7" t="s">
        <v>122</v>
      </c>
      <c r="C21" s="7" t="s">
        <v>123</v>
      </c>
      <c r="D21" s="7" t="s">
        <v>124</v>
      </c>
      <c r="E21" s="8" t="s">
        <v>211</v>
      </c>
      <c r="F21" s="7" t="s">
        <v>26</v>
      </c>
      <c r="G21" s="24" t="s">
        <v>69</v>
      </c>
      <c r="H21" s="24" t="s">
        <v>125</v>
      </c>
      <c r="I21" s="26" t="s">
        <v>126</v>
      </c>
      <c r="J21" s="25"/>
      <c r="K21" s="9" t="str">
        <f>"147,5"</f>
        <v>147,5</v>
      </c>
      <c r="L21" s="9" t="str">
        <f>"98,6628"</f>
        <v>98,6628</v>
      </c>
      <c r="M21" s="7"/>
    </row>
    <row r="23" spans="1:13" ht="16">
      <c r="A23" s="93" t="s">
        <v>127</v>
      </c>
      <c r="B23" s="93"/>
      <c r="C23" s="94"/>
      <c r="D23" s="94"/>
      <c r="E23" s="94"/>
      <c r="F23" s="94"/>
      <c r="G23" s="94"/>
      <c r="H23" s="94"/>
      <c r="I23" s="94"/>
      <c r="J23" s="94"/>
    </row>
    <row r="24" spans="1:13">
      <c r="A24" s="25" t="s">
        <v>94</v>
      </c>
      <c r="B24" s="7" t="s">
        <v>128</v>
      </c>
      <c r="C24" s="7" t="s">
        <v>129</v>
      </c>
      <c r="D24" s="7" t="s">
        <v>130</v>
      </c>
      <c r="E24" s="8" t="s">
        <v>211</v>
      </c>
      <c r="F24" s="7" t="s">
        <v>26</v>
      </c>
      <c r="G24" s="24" t="s">
        <v>88</v>
      </c>
      <c r="H24" s="24" t="s">
        <v>131</v>
      </c>
      <c r="I24" s="26" t="s">
        <v>89</v>
      </c>
      <c r="J24" s="25"/>
      <c r="K24" s="9" t="str">
        <f>"190,0"</f>
        <v>190,0</v>
      </c>
      <c r="L24" s="9" t="str">
        <f>"107,4260"</f>
        <v>107,4260</v>
      </c>
      <c r="M24" s="7"/>
    </row>
  </sheetData>
  <mergeCells count="18">
    <mergeCell ref="A23:J23"/>
    <mergeCell ref="K3:K4"/>
    <mergeCell ref="L3:L4"/>
    <mergeCell ref="M3:M4"/>
    <mergeCell ref="A5:J5"/>
    <mergeCell ref="B3:B4"/>
    <mergeCell ref="A8:J8"/>
    <mergeCell ref="A11:J11"/>
    <mergeCell ref="A14:J14"/>
    <mergeCell ref="A17:J17"/>
    <mergeCell ref="A20:J20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6F7C-1628-4618-91DB-78F83464E21F}">
  <dimension ref="A1:M34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21.5" style="5" bestFit="1" customWidth="1"/>
    <col min="5" max="5" width="10.5" style="19" bestFit="1" customWidth="1"/>
    <col min="6" max="6" width="25.5" style="5" bestFit="1" customWidth="1"/>
    <col min="7" max="9" width="5.5" style="23" customWidth="1"/>
    <col min="10" max="10" width="4.83203125" style="23" customWidth="1"/>
    <col min="11" max="11" width="10.5" style="6" bestFit="1" customWidth="1"/>
    <col min="12" max="12" width="8.5" style="6" bestFit="1" customWidth="1"/>
    <col min="13" max="13" width="28.1640625" style="5" bestFit="1" customWidth="1"/>
    <col min="14" max="16384" width="9.1640625" style="3"/>
  </cols>
  <sheetData>
    <row r="1" spans="1:13" s="2" customFormat="1" ht="29" customHeight="1">
      <c r="A1" s="78" t="s">
        <v>192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s="1" customFormat="1" ht="12.75" customHeight="1">
      <c r="A3" s="87" t="s">
        <v>207</v>
      </c>
      <c r="B3" s="95" t="s">
        <v>0</v>
      </c>
      <c r="C3" s="89" t="s">
        <v>208</v>
      </c>
      <c r="D3" s="89" t="s">
        <v>6</v>
      </c>
      <c r="E3" s="76" t="s">
        <v>209</v>
      </c>
      <c r="F3" s="86" t="s">
        <v>5</v>
      </c>
      <c r="G3" s="86" t="s">
        <v>9</v>
      </c>
      <c r="H3" s="86"/>
      <c r="I3" s="86"/>
      <c r="J3" s="86"/>
      <c r="K3" s="76" t="s">
        <v>97</v>
      </c>
      <c r="L3" s="76" t="s">
        <v>3</v>
      </c>
      <c r="M3" s="91" t="s">
        <v>2</v>
      </c>
    </row>
    <row r="4" spans="1:13" s="1" customFormat="1" ht="21" customHeight="1" thickBot="1">
      <c r="A4" s="88"/>
      <c r="B4" s="96"/>
      <c r="C4" s="90"/>
      <c r="D4" s="90"/>
      <c r="E4" s="77"/>
      <c r="F4" s="90"/>
      <c r="G4" s="4">
        <v>1</v>
      </c>
      <c r="H4" s="4">
        <v>2</v>
      </c>
      <c r="I4" s="4">
        <v>3</v>
      </c>
      <c r="J4" s="4" t="s">
        <v>4</v>
      </c>
      <c r="K4" s="77"/>
      <c r="L4" s="77"/>
      <c r="M4" s="92"/>
    </row>
    <row r="5" spans="1:13" ht="16">
      <c r="A5" s="97" t="s">
        <v>111</v>
      </c>
      <c r="B5" s="97"/>
      <c r="C5" s="98"/>
      <c r="D5" s="98"/>
      <c r="E5" s="98"/>
      <c r="F5" s="98"/>
      <c r="G5" s="98"/>
      <c r="H5" s="98"/>
      <c r="I5" s="98"/>
      <c r="J5" s="98"/>
    </row>
    <row r="6" spans="1:13">
      <c r="A6" s="25" t="s">
        <v>94</v>
      </c>
      <c r="B6" s="7" t="s">
        <v>132</v>
      </c>
      <c r="C6" s="7" t="s">
        <v>133</v>
      </c>
      <c r="D6" s="7" t="s">
        <v>134</v>
      </c>
      <c r="E6" s="8" t="s">
        <v>214</v>
      </c>
      <c r="F6" s="7" t="s">
        <v>26</v>
      </c>
      <c r="G6" s="24" t="s">
        <v>66</v>
      </c>
      <c r="H6" s="24" t="s">
        <v>67</v>
      </c>
      <c r="I6" s="24" t="s">
        <v>74</v>
      </c>
      <c r="J6" s="25"/>
      <c r="K6" s="9" t="str">
        <f>"125,0"</f>
        <v>125,0</v>
      </c>
      <c r="L6" s="9" t="str">
        <f>"163,6600"</f>
        <v>163,6600</v>
      </c>
      <c r="M6" s="7" t="s">
        <v>185</v>
      </c>
    </row>
    <row r="8" spans="1:13" ht="16">
      <c r="A8" s="93" t="s">
        <v>22</v>
      </c>
      <c r="B8" s="93"/>
      <c r="C8" s="94"/>
      <c r="D8" s="94"/>
      <c r="E8" s="94"/>
      <c r="F8" s="94"/>
      <c r="G8" s="94"/>
      <c r="H8" s="94"/>
      <c r="I8" s="94"/>
      <c r="J8" s="94"/>
    </row>
    <row r="9" spans="1:13">
      <c r="A9" s="25" t="s">
        <v>94</v>
      </c>
      <c r="B9" s="7" t="s">
        <v>23</v>
      </c>
      <c r="C9" s="7" t="s">
        <v>24</v>
      </c>
      <c r="D9" s="7" t="s">
        <v>25</v>
      </c>
      <c r="E9" s="8" t="s">
        <v>211</v>
      </c>
      <c r="F9" s="7" t="s">
        <v>26</v>
      </c>
      <c r="G9" s="26" t="s">
        <v>32</v>
      </c>
      <c r="H9" s="24" t="s">
        <v>33</v>
      </c>
      <c r="I9" s="24" t="s">
        <v>34</v>
      </c>
      <c r="J9" s="25"/>
      <c r="K9" s="9" t="str">
        <f>"85,0"</f>
        <v>85,0</v>
      </c>
      <c r="L9" s="9" t="str">
        <f>"102,4590"</f>
        <v>102,4590</v>
      </c>
      <c r="M9" s="7" t="s">
        <v>185</v>
      </c>
    </row>
    <row r="11" spans="1:13" ht="16">
      <c r="A11" s="93" t="s">
        <v>50</v>
      </c>
      <c r="B11" s="93"/>
      <c r="C11" s="94"/>
      <c r="D11" s="94"/>
      <c r="E11" s="94"/>
      <c r="F11" s="94"/>
      <c r="G11" s="94"/>
      <c r="H11" s="94"/>
      <c r="I11" s="94"/>
      <c r="J11" s="94"/>
    </row>
    <row r="12" spans="1:13">
      <c r="A12" s="28" t="s">
        <v>94</v>
      </c>
      <c r="B12" s="10" t="s">
        <v>135</v>
      </c>
      <c r="C12" s="10" t="s">
        <v>136</v>
      </c>
      <c r="D12" s="10" t="s">
        <v>137</v>
      </c>
      <c r="E12" s="11" t="s">
        <v>211</v>
      </c>
      <c r="F12" s="10" t="s">
        <v>14</v>
      </c>
      <c r="G12" s="27" t="s">
        <v>74</v>
      </c>
      <c r="H12" s="27" t="s">
        <v>75</v>
      </c>
      <c r="I12" s="28"/>
      <c r="J12" s="28"/>
      <c r="K12" s="12" t="str">
        <f>"135,0"</f>
        <v>135,0</v>
      </c>
      <c r="L12" s="12" t="str">
        <f>"144,6390"</f>
        <v>144,6390</v>
      </c>
      <c r="M12" s="10" t="s">
        <v>205</v>
      </c>
    </row>
    <row r="13" spans="1:13">
      <c r="A13" s="34" t="s">
        <v>95</v>
      </c>
      <c r="B13" s="16" t="s">
        <v>138</v>
      </c>
      <c r="C13" s="16" t="s">
        <v>139</v>
      </c>
      <c r="D13" s="16" t="s">
        <v>140</v>
      </c>
      <c r="E13" s="17" t="s">
        <v>211</v>
      </c>
      <c r="F13" s="16" t="s">
        <v>26</v>
      </c>
      <c r="G13" s="32" t="s">
        <v>141</v>
      </c>
      <c r="H13" s="32" t="s">
        <v>48</v>
      </c>
      <c r="I13" s="32" t="s">
        <v>32</v>
      </c>
      <c r="J13" s="34"/>
      <c r="K13" s="18" t="str">
        <f>"75,0"</f>
        <v>75,0</v>
      </c>
      <c r="L13" s="18" t="str">
        <f>"76,6275"</f>
        <v>76,6275</v>
      </c>
      <c r="M13" s="16" t="s">
        <v>185</v>
      </c>
    </row>
    <row r="15" spans="1:13" ht="16">
      <c r="A15" s="93" t="s">
        <v>35</v>
      </c>
      <c r="B15" s="93"/>
      <c r="C15" s="94"/>
      <c r="D15" s="94"/>
      <c r="E15" s="94"/>
      <c r="F15" s="94"/>
      <c r="G15" s="94"/>
      <c r="H15" s="94"/>
      <c r="I15" s="94"/>
      <c r="J15" s="94"/>
    </row>
    <row r="16" spans="1:13">
      <c r="A16" s="25" t="s">
        <v>94</v>
      </c>
      <c r="B16" s="7" t="s">
        <v>142</v>
      </c>
      <c r="C16" s="7" t="s">
        <v>143</v>
      </c>
      <c r="D16" s="7" t="s">
        <v>144</v>
      </c>
      <c r="E16" s="8" t="s">
        <v>211</v>
      </c>
      <c r="F16" s="7" t="s">
        <v>26</v>
      </c>
      <c r="G16" s="24" t="s">
        <v>66</v>
      </c>
      <c r="H16" s="24" t="s">
        <v>67</v>
      </c>
      <c r="I16" s="24" t="s">
        <v>74</v>
      </c>
      <c r="J16" s="25"/>
      <c r="K16" s="9" t="str">
        <f>"125,0"</f>
        <v>125,0</v>
      </c>
      <c r="L16" s="9" t="str">
        <f>"120,3625"</f>
        <v>120,3625</v>
      </c>
      <c r="M16" s="7" t="s">
        <v>185</v>
      </c>
    </row>
    <row r="18" spans="1:13" ht="16">
      <c r="A18" s="93" t="s">
        <v>107</v>
      </c>
      <c r="B18" s="93"/>
      <c r="C18" s="94"/>
      <c r="D18" s="94"/>
      <c r="E18" s="94"/>
      <c r="F18" s="94"/>
      <c r="G18" s="94"/>
      <c r="H18" s="94"/>
      <c r="I18" s="94"/>
      <c r="J18" s="94"/>
    </row>
    <row r="19" spans="1:13">
      <c r="A19" s="25" t="s">
        <v>94</v>
      </c>
      <c r="B19" s="7" t="s">
        <v>108</v>
      </c>
      <c r="C19" s="7" t="s">
        <v>109</v>
      </c>
      <c r="D19" s="7" t="s">
        <v>110</v>
      </c>
      <c r="E19" s="8" t="s">
        <v>211</v>
      </c>
      <c r="F19" s="7" t="s">
        <v>26</v>
      </c>
      <c r="G19" s="24" t="s">
        <v>48</v>
      </c>
      <c r="H19" s="24" t="s">
        <v>33</v>
      </c>
      <c r="I19" s="24" t="s">
        <v>55</v>
      </c>
      <c r="J19" s="25"/>
      <c r="K19" s="9" t="str">
        <f>"90,0"</f>
        <v>90,0</v>
      </c>
      <c r="L19" s="9" t="str">
        <f>"72,9180"</f>
        <v>72,9180</v>
      </c>
      <c r="M19" s="7" t="s">
        <v>185</v>
      </c>
    </row>
    <row r="21" spans="1:13" ht="16">
      <c r="A21" s="93" t="s">
        <v>145</v>
      </c>
      <c r="B21" s="93"/>
      <c r="C21" s="94"/>
      <c r="D21" s="94"/>
      <c r="E21" s="94"/>
      <c r="F21" s="94"/>
      <c r="G21" s="94"/>
      <c r="H21" s="94"/>
      <c r="I21" s="94"/>
      <c r="J21" s="94"/>
    </row>
    <row r="22" spans="1:13">
      <c r="A22" s="28" t="s">
        <v>94</v>
      </c>
      <c r="B22" s="10" t="s">
        <v>146</v>
      </c>
      <c r="C22" s="10" t="s">
        <v>147</v>
      </c>
      <c r="D22" s="10" t="s">
        <v>148</v>
      </c>
      <c r="E22" s="11" t="s">
        <v>211</v>
      </c>
      <c r="F22" s="10" t="s">
        <v>26</v>
      </c>
      <c r="G22" s="27" t="s">
        <v>91</v>
      </c>
      <c r="H22" s="27" t="s">
        <v>149</v>
      </c>
      <c r="I22" s="27" t="s">
        <v>150</v>
      </c>
      <c r="J22" s="28"/>
      <c r="K22" s="12" t="str">
        <f>"265,0"</f>
        <v>265,0</v>
      </c>
      <c r="L22" s="12" t="str">
        <f>"152,5605"</f>
        <v>152,5605</v>
      </c>
      <c r="M22" s="10"/>
    </row>
    <row r="23" spans="1:13">
      <c r="A23" s="34" t="s">
        <v>95</v>
      </c>
      <c r="B23" s="16" t="s">
        <v>151</v>
      </c>
      <c r="C23" s="16" t="s">
        <v>152</v>
      </c>
      <c r="D23" s="16" t="s">
        <v>153</v>
      </c>
      <c r="E23" s="17" t="s">
        <v>211</v>
      </c>
      <c r="F23" s="16" t="s">
        <v>26</v>
      </c>
      <c r="G23" s="32" t="s">
        <v>154</v>
      </c>
      <c r="H23" s="32" t="s">
        <v>149</v>
      </c>
      <c r="I23" s="32" t="s">
        <v>155</v>
      </c>
      <c r="J23" s="34"/>
      <c r="K23" s="18" t="str">
        <f>"262,5"</f>
        <v>262,5</v>
      </c>
      <c r="L23" s="18" t="str">
        <f>"151,6200"</f>
        <v>151,6200</v>
      </c>
      <c r="M23" s="16"/>
    </row>
    <row r="25" spans="1:13" ht="16">
      <c r="F25" s="20"/>
      <c r="G25" s="5"/>
      <c r="K25" s="23"/>
      <c r="M25" s="6"/>
    </row>
    <row r="26" spans="1:13" ht="16">
      <c r="F26" s="20"/>
      <c r="G26" s="5"/>
      <c r="K26" s="23"/>
      <c r="M26" s="6"/>
    </row>
    <row r="27" spans="1:13" ht="16">
      <c r="F27" s="20"/>
      <c r="G27" s="5"/>
      <c r="K27" s="23"/>
      <c r="M27" s="6"/>
    </row>
    <row r="28" spans="1:13" ht="16">
      <c r="F28" s="20"/>
      <c r="G28" s="5"/>
      <c r="K28" s="23"/>
      <c r="M28" s="6"/>
    </row>
    <row r="29" spans="1:13" ht="16">
      <c r="F29" s="20"/>
      <c r="G29" s="5"/>
      <c r="K29" s="23"/>
      <c r="M29" s="6"/>
    </row>
    <row r="30" spans="1:13" ht="16">
      <c r="F30" s="20"/>
      <c r="G30" s="5"/>
      <c r="K30" s="23"/>
      <c r="M30" s="6"/>
    </row>
    <row r="31" spans="1:13" ht="16">
      <c r="F31" s="20"/>
      <c r="G31" s="5"/>
      <c r="K31" s="23"/>
      <c r="M31" s="6"/>
    </row>
    <row r="32" spans="1:13">
      <c r="G32" s="5"/>
      <c r="K32" s="23"/>
      <c r="M32" s="6"/>
    </row>
    <row r="33" spans="3:13" ht="18">
      <c r="C33" s="21"/>
      <c r="D33" s="21"/>
      <c r="E33" s="5"/>
      <c r="F33" s="19"/>
      <c r="G33" s="5"/>
      <c r="K33" s="23"/>
      <c r="M33" s="6"/>
    </row>
    <row r="34" spans="3:13" ht="16">
      <c r="C34" s="22"/>
      <c r="D34" s="22"/>
      <c r="E34" s="5"/>
      <c r="F34" s="19"/>
      <c r="G34" s="5"/>
      <c r="K34" s="23"/>
      <c r="M34" s="6"/>
    </row>
  </sheetData>
  <mergeCells count="17">
    <mergeCell ref="A21:J21"/>
    <mergeCell ref="A5:J5"/>
    <mergeCell ref="A8:J8"/>
    <mergeCell ref="A11:J11"/>
    <mergeCell ref="A15:J15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CA381-ABF0-429F-8D2E-F14A22E9B4AC}">
  <dimension ref="A1:N23"/>
  <sheetViews>
    <sheetView tabSelected="1" workbookViewId="0">
      <selection activeCell="E23" sqref="E23"/>
    </sheetView>
  </sheetViews>
  <sheetFormatPr baseColWidth="10" defaultColWidth="8.83203125" defaultRowHeight="13"/>
  <cols>
    <col min="2" max="2" width="24.1640625" customWidth="1"/>
    <col min="3" max="3" width="28.5" bestFit="1" customWidth="1"/>
    <col min="4" max="4" width="14.33203125" customWidth="1"/>
    <col min="5" max="5" width="12.83203125" customWidth="1"/>
    <col min="6" max="6" width="27.6640625" bestFit="1" customWidth="1"/>
    <col min="7" max="10" width="5.5" customWidth="1"/>
    <col min="11" max="11" width="10.5" style="73" bestFit="1" customWidth="1"/>
    <col min="13" max="13" width="21" bestFit="1" customWidth="1"/>
  </cols>
  <sheetData>
    <row r="1" spans="1:14" ht="75.75" customHeight="1">
      <c r="A1" s="100" t="s">
        <v>193</v>
      </c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  <c r="N1" s="60"/>
    </row>
    <row r="2" spans="1:14" ht="14" thickBot="1">
      <c r="A2" s="104"/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60"/>
    </row>
    <row r="3" spans="1:14" ht="14">
      <c r="A3" s="108" t="s">
        <v>207</v>
      </c>
      <c r="B3" s="110" t="s">
        <v>0</v>
      </c>
      <c r="C3" s="111" t="s">
        <v>208</v>
      </c>
      <c r="D3" s="111" t="s">
        <v>6</v>
      </c>
      <c r="E3" s="113" t="s">
        <v>209</v>
      </c>
      <c r="F3" s="115" t="s">
        <v>5</v>
      </c>
      <c r="G3" s="115" t="s">
        <v>215</v>
      </c>
      <c r="H3" s="115"/>
      <c r="I3" s="115"/>
      <c r="J3" s="115"/>
      <c r="K3" s="116" t="s">
        <v>97</v>
      </c>
      <c r="L3" s="113" t="s">
        <v>3</v>
      </c>
      <c r="M3" s="118" t="s">
        <v>2</v>
      </c>
      <c r="N3" s="61"/>
    </row>
    <row r="4" spans="1:14" ht="15" thickBot="1">
      <c r="A4" s="109"/>
      <c r="B4" s="96"/>
      <c r="C4" s="112"/>
      <c r="D4" s="112"/>
      <c r="E4" s="114"/>
      <c r="F4" s="112"/>
      <c r="G4" s="36">
        <v>1</v>
      </c>
      <c r="H4" s="36">
        <v>2</v>
      </c>
      <c r="I4" s="36">
        <v>3</v>
      </c>
      <c r="J4" s="36" t="s">
        <v>4</v>
      </c>
      <c r="K4" s="117"/>
      <c r="L4" s="114"/>
      <c r="M4" s="119"/>
      <c r="N4" s="61"/>
    </row>
    <row r="5" spans="1:14" ht="16">
      <c r="A5" s="120" t="s">
        <v>50</v>
      </c>
      <c r="B5" s="120"/>
      <c r="C5" s="98"/>
      <c r="D5" s="98"/>
      <c r="E5" s="98"/>
      <c r="F5" s="98"/>
      <c r="G5" s="98"/>
      <c r="H5" s="98"/>
      <c r="I5" s="98"/>
      <c r="J5" s="98"/>
      <c r="K5" s="68"/>
      <c r="L5" s="37"/>
      <c r="M5" s="38"/>
      <c r="N5" s="62"/>
    </row>
    <row r="6" spans="1:14">
      <c r="A6" s="39" t="s">
        <v>94</v>
      </c>
      <c r="B6" s="40" t="s">
        <v>51</v>
      </c>
      <c r="C6" s="40" t="s">
        <v>194</v>
      </c>
      <c r="D6" s="40" t="s">
        <v>53</v>
      </c>
      <c r="E6" s="41" t="s">
        <v>216</v>
      </c>
      <c r="F6" s="40" t="s">
        <v>14</v>
      </c>
      <c r="G6" s="27" t="s">
        <v>17</v>
      </c>
      <c r="H6" s="27" t="s">
        <v>162</v>
      </c>
      <c r="I6" s="42" t="s">
        <v>30</v>
      </c>
      <c r="J6" s="39"/>
      <c r="K6" s="69" t="str">
        <f>"30,0"</f>
        <v>30,0</v>
      </c>
      <c r="L6" s="43" t="str">
        <f>"23,0115"</f>
        <v>23,0115</v>
      </c>
      <c r="M6" s="40" t="s">
        <v>199</v>
      </c>
      <c r="N6" s="62"/>
    </row>
    <row r="7" spans="1:14">
      <c r="A7" s="44" t="s">
        <v>94</v>
      </c>
      <c r="B7" s="45" t="s">
        <v>163</v>
      </c>
      <c r="C7" s="45" t="s">
        <v>195</v>
      </c>
      <c r="D7" s="45" t="s">
        <v>164</v>
      </c>
      <c r="E7" s="46" t="s">
        <v>214</v>
      </c>
      <c r="F7" s="45" t="s">
        <v>14</v>
      </c>
      <c r="G7" s="32" t="s">
        <v>41</v>
      </c>
      <c r="H7" s="32" t="s">
        <v>42</v>
      </c>
      <c r="I7" s="32" t="s">
        <v>27</v>
      </c>
      <c r="J7" s="44"/>
      <c r="K7" s="70" t="str">
        <f>"50,0"</f>
        <v>50,0</v>
      </c>
      <c r="L7" s="47" t="str">
        <f>"39,2107"</f>
        <v>39,2107</v>
      </c>
      <c r="M7" s="45" t="s">
        <v>182</v>
      </c>
      <c r="N7" s="62"/>
    </row>
    <row r="8" spans="1:14">
      <c r="A8" s="38"/>
      <c r="B8" s="38"/>
      <c r="C8" s="38"/>
      <c r="D8" s="38"/>
      <c r="E8" s="48"/>
      <c r="F8" s="38"/>
      <c r="G8" s="49"/>
      <c r="H8" s="49"/>
      <c r="I8" s="49"/>
      <c r="J8" s="49"/>
      <c r="K8" s="68"/>
      <c r="L8" s="37"/>
      <c r="M8" s="38"/>
      <c r="N8" s="62"/>
    </row>
    <row r="9" spans="1:14" ht="16">
      <c r="A9" s="99" t="s">
        <v>35</v>
      </c>
      <c r="B9" s="99"/>
      <c r="C9" s="94"/>
      <c r="D9" s="94"/>
      <c r="E9" s="94"/>
      <c r="F9" s="94"/>
      <c r="G9" s="94"/>
      <c r="H9" s="94"/>
      <c r="I9" s="94"/>
      <c r="J9" s="94"/>
      <c r="K9" s="68"/>
      <c r="L9" s="37"/>
      <c r="M9" s="38"/>
      <c r="N9" s="62"/>
    </row>
    <row r="10" spans="1:14">
      <c r="A10" s="50" t="s">
        <v>94</v>
      </c>
      <c r="B10" s="51" t="s">
        <v>165</v>
      </c>
      <c r="C10" s="51" t="s">
        <v>196</v>
      </c>
      <c r="D10" s="51" t="s">
        <v>166</v>
      </c>
      <c r="E10" s="52" t="s">
        <v>216</v>
      </c>
      <c r="F10" s="51" t="s">
        <v>14</v>
      </c>
      <c r="G10" s="24" t="s">
        <v>41</v>
      </c>
      <c r="H10" s="24" t="s">
        <v>27</v>
      </c>
      <c r="I10" s="53" t="s">
        <v>159</v>
      </c>
      <c r="J10" s="50"/>
      <c r="K10" s="71" t="str">
        <f>"50,0"</f>
        <v>50,0</v>
      </c>
      <c r="L10" s="54" t="str">
        <f>"34,8775"</f>
        <v>34,8775</v>
      </c>
      <c r="M10" s="51" t="s">
        <v>206</v>
      </c>
      <c r="N10" s="62"/>
    </row>
    <row r="11" spans="1:14">
      <c r="A11" s="38"/>
      <c r="B11" s="38"/>
      <c r="C11" s="38"/>
      <c r="D11" s="38"/>
      <c r="E11" s="48"/>
      <c r="F11" s="38"/>
      <c r="G11" s="49"/>
      <c r="H11" s="49"/>
      <c r="I11" s="49"/>
      <c r="J11" s="49"/>
      <c r="K11" s="68"/>
      <c r="L11" s="37"/>
      <c r="M11" s="38"/>
      <c r="N11" s="62"/>
    </row>
    <row r="12" spans="1:14" ht="16">
      <c r="A12" s="99" t="s">
        <v>167</v>
      </c>
      <c r="B12" s="99"/>
      <c r="C12" s="94"/>
      <c r="D12" s="94"/>
      <c r="E12" s="94"/>
      <c r="F12" s="94"/>
      <c r="G12" s="94"/>
      <c r="H12" s="94"/>
      <c r="I12" s="94"/>
      <c r="J12" s="94"/>
      <c r="K12" s="68"/>
      <c r="L12" s="37"/>
      <c r="M12" s="38"/>
      <c r="N12" s="62"/>
    </row>
    <row r="13" spans="1:14">
      <c r="A13" s="39" t="s">
        <v>94</v>
      </c>
      <c r="B13" s="40" t="s">
        <v>168</v>
      </c>
      <c r="C13" s="40" t="s">
        <v>169</v>
      </c>
      <c r="D13" s="40" t="s">
        <v>170</v>
      </c>
      <c r="E13" s="41" t="s">
        <v>211</v>
      </c>
      <c r="F13" s="40" t="s">
        <v>171</v>
      </c>
      <c r="G13" s="27" t="s">
        <v>42</v>
      </c>
      <c r="H13" s="42" t="s">
        <v>159</v>
      </c>
      <c r="I13" s="42" t="s">
        <v>159</v>
      </c>
      <c r="J13" s="39"/>
      <c r="K13" s="69" t="str">
        <f>"47,5"</f>
        <v>47,5</v>
      </c>
      <c r="L13" s="43" t="str">
        <f>"31,1933"</f>
        <v>31,1933</v>
      </c>
      <c r="M13" s="40"/>
      <c r="N13" s="62"/>
    </row>
    <row r="14" spans="1:14">
      <c r="A14" s="44" t="s">
        <v>94</v>
      </c>
      <c r="B14" s="45" t="s">
        <v>160</v>
      </c>
      <c r="C14" s="45" t="s">
        <v>197</v>
      </c>
      <c r="D14" s="45" t="s">
        <v>161</v>
      </c>
      <c r="E14" s="46" t="s">
        <v>217</v>
      </c>
      <c r="F14" s="45" t="s">
        <v>26</v>
      </c>
      <c r="G14" s="32" t="s">
        <v>31</v>
      </c>
      <c r="H14" s="32" t="s">
        <v>102</v>
      </c>
      <c r="I14" s="55" t="s">
        <v>41</v>
      </c>
      <c r="J14" s="44"/>
      <c r="K14" s="70" t="str">
        <f>"42,5"</f>
        <v>42,5</v>
      </c>
      <c r="L14" s="47" t="str">
        <f>"36,2707"</f>
        <v>36,2707</v>
      </c>
      <c r="M14" s="45" t="s">
        <v>183</v>
      </c>
      <c r="N14" s="62"/>
    </row>
    <row r="15" spans="1:14">
      <c r="A15" s="38"/>
      <c r="B15" s="38"/>
      <c r="C15" s="38"/>
      <c r="D15" s="38"/>
      <c r="E15" s="48"/>
      <c r="F15" s="38"/>
      <c r="G15" s="49"/>
      <c r="H15" s="49"/>
      <c r="I15" s="49"/>
      <c r="J15" s="49"/>
      <c r="K15" s="68"/>
      <c r="L15" s="37"/>
      <c r="M15" s="38"/>
      <c r="N15" s="62"/>
    </row>
    <row r="16" spans="1:14" ht="16">
      <c r="A16" s="99" t="s">
        <v>172</v>
      </c>
      <c r="B16" s="99"/>
      <c r="C16" s="94"/>
      <c r="D16" s="94"/>
      <c r="E16" s="94"/>
      <c r="F16" s="94"/>
      <c r="G16" s="94"/>
      <c r="H16" s="94"/>
      <c r="I16" s="94"/>
      <c r="J16" s="94"/>
      <c r="K16" s="68"/>
      <c r="L16" s="37"/>
      <c r="M16" s="38"/>
      <c r="N16" s="62"/>
    </row>
    <row r="17" spans="1:14">
      <c r="A17" s="39" t="s">
        <v>94</v>
      </c>
      <c r="B17" s="40" t="s">
        <v>173</v>
      </c>
      <c r="C17" s="40" t="s">
        <v>174</v>
      </c>
      <c r="D17" s="40" t="s">
        <v>175</v>
      </c>
      <c r="E17" s="41" t="s">
        <v>211</v>
      </c>
      <c r="F17" s="40" t="s">
        <v>26</v>
      </c>
      <c r="G17" s="27" t="s">
        <v>176</v>
      </c>
      <c r="H17" s="27" t="s">
        <v>28</v>
      </c>
      <c r="I17" s="42" t="s">
        <v>56</v>
      </c>
      <c r="J17" s="39"/>
      <c r="K17" s="69" t="str">
        <f>"60,0"</f>
        <v>60,0</v>
      </c>
      <c r="L17" s="43" t="str">
        <f>"34,9830"</f>
        <v>34,9830</v>
      </c>
      <c r="M17" s="40" t="s">
        <v>184</v>
      </c>
      <c r="N17" s="62"/>
    </row>
    <row r="18" spans="1:14">
      <c r="A18" s="56" t="s">
        <v>95</v>
      </c>
      <c r="B18" s="57" t="s">
        <v>177</v>
      </c>
      <c r="C18" s="57" t="s">
        <v>178</v>
      </c>
      <c r="D18" s="57" t="s">
        <v>179</v>
      </c>
      <c r="E18" s="58" t="s">
        <v>211</v>
      </c>
      <c r="F18" s="57" t="s">
        <v>26</v>
      </c>
      <c r="G18" s="29" t="s">
        <v>49</v>
      </c>
      <c r="H18" s="29" t="s">
        <v>41</v>
      </c>
      <c r="I18" s="29" t="s">
        <v>27</v>
      </c>
      <c r="J18" s="56"/>
      <c r="K18" s="72" t="str">
        <f>"50,0"</f>
        <v>50,0</v>
      </c>
      <c r="L18" s="59" t="str">
        <f>"29,2800"</f>
        <v>29,2800</v>
      </c>
      <c r="M18" s="57"/>
      <c r="N18" s="62"/>
    </row>
    <row r="19" spans="1:14">
      <c r="A19" s="44" t="s">
        <v>96</v>
      </c>
      <c r="B19" s="45" t="s">
        <v>180</v>
      </c>
      <c r="C19" s="45" t="s">
        <v>198</v>
      </c>
      <c r="D19" s="45" t="s">
        <v>181</v>
      </c>
      <c r="E19" s="46" t="s">
        <v>214</v>
      </c>
      <c r="F19" s="45" t="s">
        <v>106</v>
      </c>
      <c r="G19" s="55" t="s">
        <v>49</v>
      </c>
      <c r="H19" s="44"/>
      <c r="I19" s="44"/>
      <c r="J19" s="44"/>
      <c r="K19" s="70">
        <v>0</v>
      </c>
      <c r="L19" s="47" t="str">
        <f>"0,0000"</f>
        <v>0,0000</v>
      </c>
      <c r="M19" s="45"/>
      <c r="N19" s="62"/>
    </row>
    <row r="20" spans="1:14">
      <c r="A20" s="38"/>
      <c r="B20" s="38"/>
      <c r="C20" s="38"/>
      <c r="D20" s="38"/>
      <c r="E20" s="48"/>
      <c r="F20" s="38"/>
      <c r="G20" s="49"/>
      <c r="H20" s="49"/>
      <c r="I20" s="49"/>
      <c r="J20" s="49"/>
      <c r="K20" s="68"/>
      <c r="L20" s="37"/>
      <c r="M20" s="38"/>
      <c r="N20" s="62"/>
    </row>
    <row r="21" spans="1:14" ht="16">
      <c r="A21" s="99" t="s">
        <v>127</v>
      </c>
      <c r="B21" s="99"/>
      <c r="C21" s="94"/>
      <c r="D21" s="94"/>
      <c r="E21" s="94"/>
      <c r="F21" s="94"/>
      <c r="G21" s="94"/>
      <c r="H21" s="94"/>
      <c r="I21" s="94"/>
      <c r="J21" s="94"/>
      <c r="K21" s="68"/>
      <c r="L21" s="37"/>
      <c r="M21" s="38"/>
      <c r="N21" s="62"/>
    </row>
    <row r="22" spans="1:14">
      <c r="A22" s="50" t="s">
        <v>94</v>
      </c>
      <c r="B22" s="51" t="s">
        <v>128</v>
      </c>
      <c r="C22" s="51" t="s">
        <v>129</v>
      </c>
      <c r="D22" s="51" t="s">
        <v>130</v>
      </c>
      <c r="E22" s="52" t="s">
        <v>211</v>
      </c>
      <c r="F22" s="51" t="s">
        <v>26</v>
      </c>
      <c r="G22" s="24" t="s">
        <v>28</v>
      </c>
      <c r="H22" s="24" t="s">
        <v>48</v>
      </c>
      <c r="I22" s="53" t="s">
        <v>33</v>
      </c>
      <c r="J22" s="50"/>
      <c r="K22" s="71" t="str">
        <f>"70,0"</f>
        <v>70,0</v>
      </c>
      <c r="L22" s="54" t="str">
        <f>"37,8028"</f>
        <v>37,8028</v>
      </c>
      <c r="M22" s="51"/>
      <c r="N22" s="62"/>
    </row>
    <row r="23" spans="1:14">
      <c r="A23" s="38"/>
      <c r="B23" s="38"/>
      <c r="C23" s="38"/>
      <c r="D23" s="38"/>
      <c r="E23" s="48"/>
      <c r="F23" s="38"/>
      <c r="G23" s="49"/>
      <c r="H23" s="49"/>
      <c r="I23" s="49"/>
      <c r="J23" s="49"/>
      <c r="K23" s="68"/>
      <c r="L23" s="37"/>
      <c r="M23" s="38"/>
      <c r="N23" s="62"/>
    </row>
  </sheetData>
  <mergeCells count="16">
    <mergeCell ref="A9:J9"/>
    <mergeCell ref="A12:J12"/>
    <mergeCell ref="A16:J16"/>
    <mergeCell ref="A21:J2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WRPF ПЛ без экипировки</vt:lpstr>
      <vt:lpstr>WRPF Двоеборье без экип</vt:lpstr>
      <vt:lpstr>WRPF Жим лежа без экип</vt:lpstr>
      <vt:lpstr>WRPF Тяга без экипировки</vt:lpstr>
      <vt:lpstr>WRPF Подъём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2022-10-11T07:44:01Z</dcterms:modified>
</cp:coreProperties>
</file>