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E0EF9247-2F5C-EB44-BB34-13CED626DEAE}" xr6:coauthVersionLast="45" xr6:coauthVersionMax="45" xr10:uidLastSave="{00000000-0000-0000-0000-000000000000}"/>
  <bookViews>
    <workbookView xWindow="480" yWindow="460" windowWidth="28200" windowHeight="15500" xr2:uid="{00000000-000D-0000-FFFF-FFFF00000000}"/>
  </bookViews>
  <sheets>
    <sheet name="СПР Пауэрспорт ДК" sheetId="45" r:id="rId1"/>
    <sheet name="СПР Пауэрспорт" sheetId="44" r:id="rId2"/>
    <sheet name="СПР Жим стоя ДК" sheetId="41" r:id="rId3"/>
    <sheet name="СПР Жим стоя" sheetId="40" r:id="rId4"/>
    <sheet name="СПР Подъем на бицепс ДК" sheetId="43" r:id="rId5"/>
    <sheet name="СПР Подъем на бицепс" sheetId="42" r:id="rId6"/>
  </sheets>
  <calcPr calcId="162913" refMode="R1C1" calcCompleted="0"/>
</workbook>
</file>

<file path=xl/calcChain.xml><?xml version="1.0" encoding="utf-8"?>
<calcChain xmlns="http://schemas.openxmlformats.org/spreadsheetml/2006/main">
  <c r="P12" i="45" l="1"/>
  <c r="O12" i="45"/>
  <c r="P9" i="45"/>
  <c r="O9" i="45"/>
  <c r="P6" i="45"/>
  <c r="O6" i="45"/>
  <c r="P20" i="44"/>
  <c r="O20" i="44"/>
  <c r="P17" i="44"/>
  <c r="O17" i="44"/>
  <c r="P16" i="44"/>
  <c r="O16" i="44"/>
  <c r="P15" i="44"/>
  <c r="O15" i="44"/>
  <c r="P12" i="44"/>
  <c r="O12" i="44"/>
  <c r="P11" i="44"/>
  <c r="O11" i="44"/>
  <c r="P8" i="44"/>
  <c r="O8" i="44"/>
  <c r="P7" i="44"/>
  <c r="O7" i="44"/>
  <c r="P6" i="44"/>
  <c r="O6" i="44"/>
  <c r="L10" i="43"/>
  <c r="K10" i="43"/>
  <c r="L9" i="43"/>
  <c r="K9" i="43"/>
  <c r="L6" i="43"/>
  <c r="K6" i="43"/>
  <c r="L9" i="42"/>
  <c r="K9" i="42"/>
  <c r="L6" i="42"/>
  <c r="K6" i="42"/>
  <c r="L9" i="41"/>
  <c r="K9" i="41"/>
  <c r="L6" i="41"/>
  <c r="K6" i="41"/>
  <c r="L16" i="40"/>
  <c r="K16" i="40"/>
  <c r="L13" i="40"/>
  <c r="K13" i="40"/>
  <c r="L10" i="40"/>
  <c r="K10" i="40"/>
  <c r="L7" i="40"/>
  <c r="K7" i="40"/>
  <c r="L6" i="40"/>
  <c r="K6" i="40"/>
</calcChain>
</file>

<file path=xl/sharedStrings.xml><?xml version="1.0" encoding="utf-8"?>
<sst xmlns="http://schemas.openxmlformats.org/spreadsheetml/2006/main" count="382" uniqueCount="142">
  <si>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</si>
  <si>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</si>
  <si>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</si>
  <si>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</si>
  <si>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</si>
  <si>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</si>
  <si>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</si>
  <si>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ВЕСОВАЯ КАТЕГОРИЯ   82.5</t>
  </si>
  <si>
    <t>120,0</t>
  </si>
  <si>
    <t>125,0</t>
  </si>
  <si>
    <t>ВЕСОВАЯ КАТЕГОРИЯ   90</t>
  </si>
  <si>
    <t>150,0</t>
  </si>
  <si>
    <t>ВЕСОВАЯ КАТЕГОРИЯ   100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</si>
  <si>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</si>
  <si>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</si>
  <si>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</si>
  <si>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</si>
  <si>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</si>
  <si>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</si>
  <si>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>100</t>
  </si>
  <si>
    <t>90</t>
  </si>
  <si>
    <t>1</t>
  </si>
  <si>
    <t xml:space="preserve">Новосибирск/Новосибирская область </t>
  </si>
  <si>
    <t>105,0</t>
  </si>
  <si>
    <t>115,0</t>
  </si>
  <si>
    <t>ВЕСОВАЯ КАТЕГОРИЯ   60</t>
  </si>
  <si>
    <t>70,0</t>
  </si>
  <si>
    <t>80,0</t>
  </si>
  <si>
    <t>90,0</t>
  </si>
  <si>
    <t>50,0</t>
  </si>
  <si>
    <t>100,0</t>
  </si>
  <si>
    <t>110,0</t>
  </si>
  <si>
    <t>60,0</t>
  </si>
  <si>
    <t>140,0</t>
  </si>
  <si>
    <t xml:space="preserve">Быховец Артём </t>
  </si>
  <si>
    <t>155,0</t>
  </si>
  <si>
    <t>Томский Алексей</t>
  </si>
  <si>
    <t>Открытая (09.04.1985)/37</t>
  </si>
  <si>
    <t xml:space="preserve">Корнеев Сергей </t>
  </si>
  <si>
    <t>99,60</t>
  </si>
  <si>
    <t>Овсянов Илья</t>
  </si>
  <si>
    <t>Мастера 40-49 (24.11.1980)/41</t>
  </si>
  <si>
    <t>99,50</t>
  </si>
  <si>
    <t>2</t>
  </si>
  <si>
    <t>55,0</t>
  </si>
  <si>
    <t>65,0</t>
  </si>
  <si>
    <t>72,5</t>
  </si>
  <si>
    <t>75,0</t>
  </si>
  <si>
    <t>82,5</t>
  </si>
  <si>
    <t>30,0</t>
  </si>
  <si>
    <t>Табанакова Татьяна</t>
  </si>
  <si>
    <t>59,80</t>
  </si>
  <si>
    <t xml:space="preserve">Норильск/Красноярский край </t>
  </si>
  <si>
    <t xml:space="preserve">Вишняк Анна </t>
  </si>
  <si>
    <t>Мастера 50-59 (27.09.1964)/58</t>
  </si>
  <si>
    <t>85,0</t>
  </si>
  <si>
    <t>92,5</t>
  </si>
  <si>
    <t>122,5</t>
  </si>
  <si>
    <t xml:space="preserve">Быховец Артем </t>
  </si>
  <si>
    <t>ВЕСОВАЯ КАТЕГОРИЯ   75</t>
  </si>
  <si>
    <t xml:space="preserve">Тимин Даниил </t>
  </si>
  <si>
    <t>87,5</t>
  </si>
  <si>
    <t>127,5</t>
  </si>
  <si>
    <t xml:space="preserve">Рыжков Егор </t>
  </si>
  <si>
    <t>Быховец Артём</t>
  </si>
  <si>
    <t xml:space="preserve">Gloss </t>
  </si>
  <si>
    <t>Результат</t>
  </si>
  <si>
    <t>Открытая (12.11.1983)/38</t>
  </si>
  <si>
    <t>ВЕСОВАЯ КАТЕГОРИЯ   125</t>
  </si>
  <si>
    <t>Касьяненко Григорий</t>
  </si>
  <si>
    <t>Открытая (28.03.1990)/32</t>
  </si>
  <si>
    <t>89,10</t>
  </si>
  <si>
    <t xml:space="preserve">Степанов Игорь </t>
  </si>
  <si>
    <t>Открытая (22.07.1989)/33</t>
  </si>
  <si>
    <t>99,40</t>
  </si>
  <si>
    <t>Гантимуров Александр</t>
  </si>
  <si>
    <t xml:space="preserve">Романов Денис </t>
  </si>
  <si>
    <t>82,30</t>
  </si>
  <si>
    <t>Волчатников Андрей</t>
  </si>
  <si>
    <t xml:space="preserve">Чита/Забайкальский край </t>
  </si>
  <si>
    <t>82,50</t>
  </si>
  <si>
    <t>Открытая (07.08.1985)/37</t>
  </si>
  <si>
    <t>123,20</t>
  </si>
  <si>
    <t xml:space="preserve">Пермь/Пермский край </t>
  </si>
  <si>
    <t xml:space="preserve">Пузенко Вячеслав </t>
  </si>
  <si>
    <t xml:space="preserve">Дубцов Сергей </t>
  </si>
  <si>
    <t xml:space="preserve">Омск/Омская область </t>
  </si>
  <si>
    <t>82,35</t>
  </si>
  <si>
    <t>Романов Денис</t>
  </si>
  <si>
    <t>Открытая (24.04.1994)/28</t>
  </si>
  <si>
    <t>27,5</t>
  </si>
  <si>
    <t xml:space="preserve">Волчатников Андрей </t>
  </si>
  <si>
    <t>Открытая (09.01.1998)/24</t>
  </si>
  <si>
    <t>80,45</t>
  </si>
  <si>
    <t xml:space="preserve">Рубцовск/Алтайский край </t>
  </si>
  <si>
    <t xml:space="preserve">Шестунов Александр </t>
  </si>
  <si>
    <t>Жим стоя</t>
  </si>
  <si>
    <t>77,5</t>
  </si>
  <si>
    <t>96,65</t>
  </si>
  <si>
    <t>Открытая (09.05.1995)/27</t>
  </si>
  <si>
    <t>118,20</t>
  </si>
  <si>
    <t>79,65</t>
  </si>
  <si>
    <t>97,5</t>
  </si>
  <si>
    <t>32,5</t>
  </si>
  <si>
    <t>Федосеев Сергей</t>
  </si>
  <si>
    <t>Открытая (18.01.1982)/40</t>
  </si>
  <si>
    <t>Старченко Михаил</t>
  </si>
  <si>
    <t>Открытая (14.10.1991)/31</t>
  </si>
  <si>
    <t>89,40</t>
  </si>
  <si>
    <t>Сичкарёв Владимир</t>
  </si>
  <si>
    <t>73,45</t>
  </si>
  <si>
    <t>Августинович Александр</t>
  </si>
  <si>
    <t>Открытая (04.05.1991)/31</t>
  </si>
  <si>
    <t>99,55</t>
  </si>
  <si>
    <t>Тяга</t>
  </si>
  <si>
    <t>Рыжков Егор</t>
  </si>
  <si>
    <t xml:space="preserve">Федосеев Сергей </t>
  </si>
  <si>
    <t xml:space="preserve">Томский Алексей </t>
  </si>
  <si>
    <t xml:space="preserve">Юдинцев Евгений </t>
  </si>
  <si>
    <t xml:space="preserve">Филиппов Антон </t>
  </si>
  <si>
    <t xml:space="preserve">Селиверстов Арсений </t>
  </si>
  <si>
    <t xml:space="preserve">Шульман Евгений </t>
  </si>
  <si>
    <t>Весовая категория</t>
  </si>
  <si>
    <t>Всероссийский турнир «King of strong!»
СПР Пауэрспорт ДК
Новосибирск/Новосибирская область, 05-06 ноября 2022 года</t>
  </si>
  <si>
    <t>Всероссийский турнир «King of strong!»
СПР Пауэрспорт
Новосибирск/Новосибирская область, 05-06 ноября 2022 года</t>
  </si>
  <si>
    <t>Всероссийский турнир «King of strong!»
СПР Жим штанги стоя ДК
Новосибирск/Новосибирская область, 05-06 ноября 2022 года</t>
  </si>
  <si>
    <t>Всероссийский турнир «King of strong!»
СПР Жим штанги стоя
Новосибирск/Новосибирская область, 05-06 ноября 2022 года</t>
  </si>
  <si>
    <t>Всероссийский турнир «King of strong!»
СПР Строгий подъем штанги на бицепс ДК
Новосибирск/Новосибирская область, 05-06 ноября 2022 года</t>
  </si>
  <si>
    <t>Всероссийский турнир «King of strong!»
СПР Строгий подъем штанги на бицепс
Новосибирск/Новосибирская область, 05-06 ноября 2022 года</t>
  </si>
  <si>
    <t>Юноши 13-19 (17.07.2003)/19</t>
  </si>
  <si>
    <t>Юниоры 20-23 (10.06.2001)/21</t>
  </si>
  <si>
    <t>Мастера 40-49 (18.01.1982)/40</t>
  </si>
  <si>
    <t>Мастера 40-49 (03.11.1976)/46</t>
  </si>
  <si>
    <t>№</t>
  </si>
  <si>
    <t>Жим</t>
  </si>
  <si>
    <t xml:space="preserve">
Дата рождения/Возраст</t>
  </si>
  <si>
    <t>Возрастная группа</t>
  </si>
  <si>
    <t>O</t>
  </si>
  <si>
    <t>M2</t>
  </si>
  <si>
    <t>J</t>
  </si>
  <si>
    <t>M1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</si>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</sst>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6"/>
  <dimension ref="A1:Q14"/>
  <sheetViews>
    <sheetView tabSelected="1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8.832031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7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48" t="s">
        <v>123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134</v>
      </c>
      <c r="H3" s="62"/>
      <c r="I3" s="62"/>
      <c r="J3" s="62"/>
      <c r="K3" s="62" t="s">
        <v>114</v>
      </c>
      <c r="L3" s="62"/>
      <c r="M3" s="62"/>
      <c r="N3" s="62"/>
      <c r="O3" s="60" t="s">
        <v>1</v>
      </c>
      <c r="P3" s="60" t="s">
        <v>3</v>
      </c>
      <c r="Q3" s="63" t="s">
        <v>2</v>
      </c>
    </row>
    <row r="4" spans="1:17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1"/>
      <c r="P4" s="61"/>
      <c r="Q4" s="64"/>
    </row>
    <row r="5" spans="1:17" ht="16">
      <c r="A5" s="42" t="s">
        <v>59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28" t="s">
        <v>21</v>
      </c>
      <c r="B6" s="7" t="s">
        <v>109</v>
      </c>
      <c r="C6" s="7" t="s">
        <v>129</v>
      </c>
      <c r="D6" s="7" t="s">
        <v>110</v>
      </c>
      <c r="E6" s="8" t="s">
        <v>141</v>
      </c>
      <c r="F6" s="7" t="s">
        <v>22</v>
      </c>
      <c r="G6" s="27" t="s">
        <v>32</v>
      </c>
      <c r="H6" s="27" t="s">
        <v>45</v>
      </c>
      <c r="I6" s="29" t="s">
        <v>26</v>
      </c>
      <c r="J6" s="28"/>
      <c r="K6" s="27" t="s">
        <v>29</v>
      </c>
      <c r="L6" s="29" t="s">
        <v>44</v>
      </c>
      <c r="M6" s="27" t="s">
        <v>44</v>
      </c>
      <c r="N6" s="28"/>
      <c r="O6" s="9" t="str">
        <f>"120,0"</f>
        <v>120,0</v>
      </c>
      <c r="P6" s="9" t="str">
        <f>"83,9250"</f>
        <v>83,9250</v>
      </c>
      <c r="Q6" s="7" t="s">
        <v>60</v>
      </c>
    </row>
    <row r="8" spans="1:17" ht="16">
      <c r="A8" s="46" t="s">
        <v>7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28" t="s">
        <v>21</v>
      </c>
      <c r="B9" s="7" t="s">
        <v>91</v>
      </c>
      <c r="C9" s="7" t="s">
        <v>130</v>
      </c>
      <c r="D9" s="7" t="s">
        <v>101</v>
      </c>
      <c r="E9" s="8" t="s">
        <v>139</v>
      </c>
      <c r="F9" s="7" t="s">
        <v>79</v>
      </c>
      <c r="G9" s="27" t="s">
        <v>47</v>
      </c>
      <c r="H9" s="29" t="s">
        <v>27</v>
      </c>
      <c r="I9" s="29" t="s">
        <v>27</v>
      </c>
      <c r="J9" s="28"/>
      <c r="K9" s="27" t="s">
        <v>29</v>
      </c>
      <c r="L9" s="29" t="s">
        <v>44</v>
      </c>
      <c r="M9" s="29" t="s">
        <v>44</v>
      </c>
      <c r="N9" s="28"/>
      <c r="O9" s="9" t="str">
        <f>"125,0"</f>
        <v>125,0</v>
      </c>
      <c r="P9" s="9" t="str">
        <f>"82,4719"</f>
        <v>82,4719</v>
      </c>
      <c r="Q9" s="7" t="s">
        <v>34</v>
      </c>
    </row>
    <row r="11" spans="1:17" ht="16">
      <c r="A11" s="46" t="s">
        <v>12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28" t="s">
        <v>21</v>
      </c>
      <c r="B12" s="7" t="s">
        <v>111</v>
      </c>
      <c r="C12" s="7" t="s">
        <v>112</v>
      </c>
      <c r="D12" s="7" t="s">
        <v>113</v>
      </c>
      <c r="E12" s="8" t="s">
        <v>137</v>
      </c>
      <c r="F12" s="7" t="s">
        <v>22</v>
      </c>
      <c r="G12" s="27" t="s">
        <v>27</v>
      </c>
      <c r="H12" s="27" t="s">
        <v>55</v>
      </c>
      <c r="I12" s="29" t="s">
        <v>28</v>
      </c>
      <c r="J12" s="28"/>
      <c r="K12" s="27" t="s">
        <v>32</v>
      </c>
      <c r="L12" s="27" t="s">
        <v>45</v>
      </c>
      <c r="M12" s="29" t="s">
        <v>26</v>
      </c>
      <c r="N12" s="28"/>
      <c r="O12" s="9" t="str">
        <f>"150,0"</f>
        <v>150,0</v>
      </c>
      <c r="P12" s="9" t="str">
        <f>"87,3637"</f>
        <v>87,3637</v>
      </c>
      <c r="Q12" s="7"/>
    </row>
    <row r="14" spans="1:17">
      <c r="E14" s="5"/>
      <c r="F14" s="16"/>
      <c r="G14" s="5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/>
  <dimension ref="A1:Q3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4.66406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7" width="5.6640625" style="25" customWidth="1"/>
    <col min="8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5" width="7.83203125" style="6" bestFit="1" customWidth="1"/>
    <col min="16" max="16" width="8.5" style="6" bestFit="1" customWidth="1"/>
    <col min="17" max="17" width="21.1640625" style="5" bestFit="1" customWidth="1"/>
    <col min="18" max="16384" width="9.1640625" style="3"/>
  </cols>
  <sheetData>
    <row r="1" spans="1:17" s="2" customFormat="1" ht="29" customHeight="1">
      <c r="A1" s="48" t="s">
        <v>124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134</v>
      </c>
      <c r="H3" s="62"/>
      <c r="I3" s="62"/>
      <c r="J3" s="62"/>
      <c r="K3" s="62" t="s">
        <v>114</v>
      </c>
      <c r="L3" s="62"/>
      <c r="M3" s="62"/>
      <c r="N3" s="62"/>
      <c r="O3" s="60" t="s">
        <v>1</v>
      </c>
      <c r="P3" s="60" t="s">
        <v>3</v>
      </c>
      <c r="Q3" s="63" t="s">
        <v>2</v>
      </c>
    </row>
    <row r="4" spans="1:17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1"/>
      <c r="P4" s="61"/>
      <c r="Q4" s="64"/>
    </row>
    <row r="5" spans="1:17" ht="16">
      <c r="A5" s="42" t="s">
        <v>7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32" t="s">
        <v>21</v>
      </c>
      <c r="B6" s="10" t="s">
        <v>84</v>
      </c>
      <c r="C6" s="10" t="s">
        <v>67</v>
      </c>
      <c r="D6" s="10" t="s">
        <v>87</v>
      </c>
      <c r="E6" s="11" t="s">
        <v>137</v>
      </c>
      <c r="F6" s="10" t="s">
        <v>22</v>
      </c>
      <c r="G6" s="30" t="s">
        <v>27</v>
      </c>
      <c r="H6" s="30" t="s">
        <v>55</v>
      </c>
      <c r="I6" s="30" t="s">
        <v>28</v>
      </c>
      <c r="J6" s="32"/>
      <c r="K6" s="30" t="s">
        <v>32</v>
      </c>
      <c r="L6" s="30" t="s">
        <v>26</v>
      </c>
      <c r="M6" s="30" t="s">
        <v>46</v>
      </c>
      <c r="N6" s="32"/>
      <c r="O6" s="12" t="str">
        <f>"162,5"</f>
        <v>162,5</v>
      </c>
      <c r="P6" s="12" t="str">
        <f>"104,8694"</f>
        <v>104,8694</v>
      </c>
      <c r="Q6" s="10"/>
    </row>
    <row r="7" spans="1:17">
      <c r="A7" s="41" t="s">
        <v>43</v>
      </c>
      <c r="B7" s="36" t="s">
        <v>116</v>
      </c>
      <c r="C7" s="36" t="s">
        <v>105</v>
      </c>
      <c r="D7" s="36" t="s">
        <v>80</v>
      </c>
      <c r="E7" s="37" t="s">
        <v>137</v>
      </c>
      <c r="F7" s="36" t="s">
        <v>22</v>
      </c>
      <c r="G7" s="39" t="s">
        <v>47</v>
      </c>
      <c r="H7" s="40" t="s">
        <v>27</v>
      </c>
      <c r="I7" s="39" t="s">
        <v>48</v>
      </c>
      <c r="J7" s="41"/>
      <c r="K7" s="39" t="s">
        <v>44</v>
      </c>
      <c r="L7" s="39" t="s">
        <v>32</v>
      </c>
      <c r="M7" s="39" t="s">
        <v>45</v>
      </c>
      <c r="N7" s="41"/>
      <c r="O7" s="38" t="str">
        <f>"147,5"</f>
        <v>147,5</v>
      </c>
      <c r="P7" s="38" t="str">
        <f>"95,0785"</f>
        <v>95,0785</v>
      </c>
      <c r="Q7" s="36" t="s">
        <v>58</v>
      </c>
    </row>
    <row r="8" spans="1:17">
      <c r="A8" s="35" t="s">
        <v>21</v>
      </c>
      <c r="B8" s="13" t="s">
        <v>104</v>
      </c>
      <c r="C8" s="13" t="s">
        <v>131</v>
      </c>
      <c r="D8" s="13" t="s">
        <v>80</v>
      </c>
      <c r="E8" s="14" t="s">
        <v>140</v>
      </c>
      <c r="F8" s="13" t="s">
        <v>22</v>
      </c>
      <c r="G8" s="33" t="s">
        <v>47</v>
      </c>
      <c r="H8" s="34" t="s">
        <v>27</v>
      </c>
      <c r="I8" s="33" t="s">
        <v>48</v>
      </c>
      <c r="J8" s="35"/>
      <c r="K8" s="33" t="s">
        <v>44</v>
      </c>
      <c r="L8" s="33" t="s">
        <v>32</v>
      </c>
      <c r="M8" s="33" t="s">
        <v>45</v>
      </c>
      <c r="N8" s="35"/>
      <c r="O8" s="15" t="str">
        <f>"147,5"</f>
        <v>147,5</v>
      </c>
      <c r="P8" s="15" t="str">
        <f>"95,0785"</f>
        <v>95,0785</v>
      </c>
      <c r="Q8" s="13" t="s">
        <v>58</v>
      </c>
    </row>
    <row r="10" spans="1:17" ht="16">
      <c r="A10" s="46" t="s">
        <v>10</v>
      </c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7">
      <c r="A11" s="32" t="s">
        <v>21</v>
      </c>
      <c r="B11" s="10" t="s">
        <v>69</v>
      </c>
      <c r="C11" s="10" t="s">
        <v>70</v>
      </c>
      <c r="D11" s="10" t="s">
        <v>71</v>
      </c>
      <c r="E11" s="11" t="s">
        <v>137</v>
      </c>
      <c r="F11" s="10" t="s">
        <v>22</v>
      </c>
      <c r="G11" s="30" t="s">
        <v>24</v>
      </c>
      <c r="H11" s="31" t="s">
        <v>57</v>
      </c>
      <c r="I11" s="31" t="s">
        <v>62</v>
      </c>
      <c r="J11" s="32"/>
      <c r="K11" s="30" t="s">
        <v>46</v>
      </c>
      <c r="L11" s="30" t="s">
        <v>97</v>
      </c>
      <c r="M11" s="30" t="s">
        <v>48</v>
      </c>
      <c r="N11" s="32"/>
      <c r="O11" s="12" t="str">
        <f>"197,5"</f>
        <v>197,5</v>
      </c>
      <c r="P11" s="12" t="str">
        <f>"121,5217"</f>
        <v>121,5217</v>
      </c>
      <c r="Q11" s="10" t="s">
        <v>75</v>
      </c>
    </row>
    <row r="12" spans="1:17">
      <c r="A12" s="35" t="s">
        <v>43</v>
      </c>
      <c r="B12" s="13" t="s">
        <v>106</v>
      </c>
      <c r="C12" s="13" t="s">
        <v>107</v>
      </c>
      <c r="D12" s="13" t="s">
        <v>108</v>
      </c>
      <c r="E12" s="14" t="s">
        <v>137</v>
      </c>
      <c r="F12" s="13" t="s">
        <v>22</v>
      </c>
      <c r="G12" s="33" t="s">
        <v>55</v>
      </c>
      <c r="H12" s="33" t="s">
        <v>61</v>
      </c>
      <c r="I12" s="34" t="s">
        <v>56</v>
      </c>
      <c r="J12" s="35"/>
      <c r="K12" s="33" t="s">
        <v>32</v>
      </c>
      <c r="L12" s="33" t="s">
        <v>45</v>
      </c>
      <c r="M12" s="34" t="s">
        <v>26</v>
      </c>
      <c r="N12" s="35"/>
      <c r="O12" s="15" t="str">
        <f>"152,5"</f>
        <v>152,5</v>
      </c>
      <c r="P12" s="15" t="str">
        <f>"93,6579"</f>
        <v>93,6579</v>
      </c>
      <c r="Q12" s="13" t="s">
        <v>63</v>
      </c>
    </row>
    <row r="14" spans="1:17" ht="16">
      <c r="A14" s="46" t="s">
        <v>12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32" t="s">
        <v>21</v>
      </c>
      <c r="B15" s="10" t="s">
        <v>88</v>
      </c>
      <c r="C15" s="10" t="s">
        <v>89</v>
      </c>
      <c r="D15" s="10" t="s">
        <v>39</v>
      </c>
      <c r="E15" s="11" t="s">
        <v>137</v>
      </c>
      <c r="F15" s="10" t="s">
        <v>22</v>
      </c>
      <c r="G15" s="30" t="s">
        <v>33</v>
      </c>
      <c r="H15" s="30" t="s">
        <v>11</v>
      </c>
      <c r="I15" s="31" t="s">
        <v>35</v>
      </c>
      <c r="J15" s="32"/>
      <c r="K15" s="30" t="s">
        <v>47</v>
      </c>
      <c r="L15" s="30" t="s">
        <v>27</v>
      </c>
      <c r="M15" s="31" t="s">
        <v>61</v>
      </c>
      <c r="N15" s="32"/>
      <c r="O15" s="12" t="str">
        <f>"230,0"</f>
        <v>230,0</v>
      </c>
      <c r="P15" s="12" t="str">
        <f>"133,9290"</f>
        <v>133,9290</v>
      </c>
      <c r="Q15" s="10" t="s">
        <v>72</v>
      </c>
    </row>
    <row r="16" spans="1:17">
      <c r="A16" s="41" t="s">
        <v>43</v>
      </c>
      <c r="B16" s="36" t="s">
        <v>117</v>
      </c>
      <c r="C16" s="36" t="s">
        <v>37</v>
      </c>
      <c r="D16" s="36" t="s">
        <v>98</v>
      </c>
      <c r="E16" s="37" t="s">
        <v>137</v>
      </c>
      <c r="F16" s="36" t="s">
        <v>86</v>
      </c>
      <c r="G16" s="39" t="s">
        <v>8</v>
      </c>
      <c r="H16" s="40" t="s">
        <v>9</v>
      </c>
      <c r="I16" s="40" t="s">
        <v>9</v>
      </c>
      <c r="J16" s="41"/>
      <c r="K16" s="39" t="s">
        <v>26</v>
      </c>
      <c r="L16" s="39" t="s">
        <v>47</v>
      </c>
      <c r="M16" s="39" t="s">
        <v>48</v>
      </c>
      <c r="N16" s="41"/>
      <c r="O16" s="38" t="str">
        <f>"202,5"</f>
        <v>202,5</v>
      </c>
      <c r="P16" s="38" t="str">
        <f>"119,4902"</f>
        <v>119,4902</v>
      </c>
      <c r="Q16" s="36" t="s">
        <v>38</v>
      </c>
    </row>
    <row r="17" spans="1:17">
      <c r="A17" s="35" t="s">
        <v>21</v>
      </c>
      <c r="B17" s="13" t="s">
        <v>40</v>
      </c>
      <c r="C17" s="13" t="s">
        <v>41</v>
      </c>
      <c r="D17" s="13" t="s">
        <v>42</v>
      </c>
      <c r="E17" s="14" t="s">
        <v>140</v>
      </c>
      <c r="F17" s="13" t="s">
        <v>86</v>
      </c>
      <c r="G17" s="33" t="s">
        <v>30</v>
      </c>
      <c r="H17" s="33" t="s">
        <v>23</v>
      </c>
      <c r="I17" s="34" t="s">
        <v>31</v>
      </c>
      <c r="J17" s="35"/>
      <c r="K17" s="33" t="s">
        <v>45</v>
      </c>
      <c r="L17" s="33" t="s">
        <v>26</v>
      </c>
      <c r="M17" s="34" t="s">
        <v>47</v>
      </c>
      <c r="N17" s="35"/>
      <c r="O17" s="15" t="str">
        <f>"175,0"</f>
        <v>175,0</v>
      </c>
      <c r="P17" s="15" t="str">
        <f>"102,9657"</f>
        <v>102,9657</v>
      </c>
      <c r="Q17" s="13" t="s">
        <v>38</v>
      </c>
    </row>
    <row r="19" spans="1:17" ht="16">
      <c r="A19" s="46" t="s">
        <v>68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7">
      <c r="A20" s="28" t="s">
        <v>21</v>
      </c>
      <c r="B20" s="7" t="s">
        <v>118</v>
      </c>
      <c r="C20" s="7" t="s">
        <v>99</v>
      </c>
      <c r="D20" s="7" t="s">
        <v>100</v>
      </c>
      <c r="E20" s="8" t="s">
        <v>137</v>
      </c>
      <c r="F20" s="7" t="s">
        <v>22</v>
      </c>
      <c r="G20" s="27" t="s">
        <v>23</v>
      </c>
      <c r="H20" s="27" t="s">
        <v>31</v>
      </c>
      <c r="I20" s="29" t="s">
        <v>24</v>
      </c>
      <c r="J20" s="28"/>
      <c r="K20" s="27" t="s">
        <v>26</v>
      </c>
      <c r="L20" s="27" t="s">
        <v>47</v>
      </c>
      <c r="M20" s="27" t="s">
        <v>27</v>
      </c>
      <c r="N20" s="28"/>
      <c r="O20" s="9" t="str">
        <f>"190,0"</f>
        <v>190,0</v>
      </c>
      <c r="P20" s="9" t="str">
        <f>"105,0320"</f>
        <v>105,0320</v>
      </c>
      <c r="Q20" s="7" t="s">
        <v>76</v>
      </c>
    </row>
    <row r="22" spans="1:17" ht="16">
      <c r="F22" s="17"/>
      <c r="G22" s="5"/>
    </row>
    <row r="23" spans="1:17">
      <c r="G23" s="5"/>
    </row>
    <row r="24" spans="1:17" ht="18">
      <c r="B24" s="18" t="s">
        <v>13</v>
      </c>
      <c r="C24" s="18"/>
    </row>
    <row r="25" spans="1:17" ht="16">
      <c r="B25" s="19" t="s">
        <v>14</v>
      </c>
      <c r="C25" s="19"/>
    </row>
    <row r="26" spans="1:17" ht="14">
      <c r="B26" s="20"/>
      <c r="C26" s="21" t="s">
        <v>15</v>
      </c>
    </row>
    <row r="27" spans="1:17" ht="14">
      <c r="B27" s="22" t="s">
        <v>16</v>
      </c>
      <c r="C27" s="22" t="s">
        <v>17</v>
      </c>
      <c r="D27" s="22" t="s">
        <v>122</v>
      </c>
      <c r="E27" s="23" t="s">
        <v>18</v>
      </c>
      <c r="F27" s="22" t="s">
        <v>65</v>
      </c>
    </row>
    <row r="28" spans="1:17">
      <c r="B28" s="5" t="s">
        <v>88</v>
      </c>
      <c r="C28" s="5" t="s">
        <v>15</v>
      </c>
      <c r="D28" s="25" t="s">
        <v>19</v>
      </c>
      <c r="E28" s="26">
        <v>230</v>
      </c>
      <c r="F28" s="24">
        <v>133.92900168895699</v>
      </c>
    </row>
    <row r="29" spans="1:17">
      <c r="B29" s="5" t="s">
        <v>69</v>
      </c>
      <c r="C29" s="5" t="s">
        <v>15</v>
      </c>
      <c r="D29" s="25" t="s">
        <v>20</v>
      </c>
      <c r="E29" s="26">
        <v>197.5</v>
      </c>
      <c r="F29" s="24">
        <v>121.521749943495</v>
      </c>
    </row>
    <row r="30" spans="1:17">
      <c r="B30" s="5" t="s">
        <v>36</v>
      </c>
      <c r="C30" s="5" t="s">
        <v>15</v>
      </c>
      <c r="D30" s="25" t="s">
        <v>19</v>
      </c>
      <c r="E30" s="26">
        <v>202.5</v>
      </c>
      <c r="F30" s="24">
        <v>119.4901907444</v>
      </c>
    </row>
    <row r="31" spans="1:17">
      <c r="E31" s="5"/>
      <c r="F31" s="16"/>
      <c r="G31" s="5"/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10:N10"/>
    <mergeCell ref="A14:N14"/>
    <mergeCell ref="A19:N19"/>
    <mergeCell ref="B3:B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0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3.832031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21.6640625" style="5" bestFit="1" customWidth="1"/>
    <col min="14" max="16384" width="9.1640625" style="3"/>
  </cols>
  <sheetData>
    <row r="1" spans="1:13" s="2" customFormat="1" ht="29" customHeight="1">
      <c r="A1" s="48" t="s">
        <v>125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96</v>
      </c>
      <c r="H3" s="62"/>
      <c r="I3" s="62"/>
      <c r="J3" s="62"/>
      <c r="K3" s="60" t="s">
        <v>66</v>
      </c>
      <c r="L3" s="60" t="s">
        <v>3</v>
      </c>
      <c r="M3" s="63" t="s">
        <v>2</v>
      </c>
    </row>
    <row r="4" spans="1:13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4"/>
    </row>
    <row r="5" spans="1:13" ht="16">
      <c r="A5" s="42" t="s">
        <v>7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8" t="s">
        <v>21</v>
      </c>
      <c r="B6" s="7" t="s">
        <v>78</v>
      </c>
      <c r="C6" s="7" t="s">
        <v>130</v>
      </c>
      <c r="D6" s="7" t="s">
        <v>101</v>
      </c>
      <c r="E6" s="8" t="s">
        <v>139</v>
      </c>
      <c r="F6" s="7" t="s">
        <v>79</v>
      </c>
      <c r="G6" s="27" t="s">
        <v>47</v>
      </c>
      <c r="H6" s="29" t="s">
        <v>27</v>
      </c>
      <c r="I6" s="29" t="s">
        <v>27</v>
      </c>
      <c r="J6" s="28"/>
      <c r="K6" s="9" t="str">
        <f>"75,0"</f>
        <v>75,0</v>
      </c>
      <c r="L6" s="9" t="str">
        <f>"49,4831"</f>
        <v>49,4831</v>
      </c>
      <c r="M6" s="7" t="s">
        <v>34</v>
      </c>
    </row>
    <row r="8" spans="1:13" ht="16">
      <c r="A8" s="46" t="s">
        <v>68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8" t="s">
        <v>21</v>
      </c>
      <c r="B9" s="7" t="s">
        <v>120</v>
      </c>
      <c r="C9" s="7" t="s">
        <v>81</v>
      </c>
      <c r="D9" s="7" t="s">
        <v>82</v>
      </c>
      <c r="E9" s="8" t="s">
        <v>137</v>
      </c>
      <c r="F9" s="7" t="s">
        <v>83</v>
      </c>
      <c r="G9" s="27" t="s">
        <v>48</v>
      </c>
      <c r="H9" s="27" t="s">
        <v>28</v>
      </c>
      <c r="I9" s="29" t="s">
        <v>102</v>
      </c>
      <c r="J9" s="28"/>
      <c r="K9" s="9" t="str">
        <f>"90,0"</f>
        <v>90,0</v>
      </c>
      <c r="L9" s="9" t="str">
        <f>"49,2795"</f>
        <v>49,2795</v>
      </c>
      <c r="M9" s="7" t="s">
        <v>115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/>
  <dimension ref="A1:M19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4.16406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4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48" t="s">
        <v>126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96</v>
      </c>
      <c r="H3" s="62"/>
      <c r="I3" s="62"/>
      <c r="J3" s="62"/>
      <c r="K3" s="60" t="s">
        <v>66</v>
      </c>
      <c r="L3" s="60" t="s">
        <v>3</v>
      </c>
      <c r="M3" s="63" t="s">
        <v>2</v>
      </c>
    </row>
    <row r="4" spans="1:13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4"/>
    </row>
    <row r="5" spans="1:13" ht="16">
      <c r="A5" s="42" t="s">
        <v>7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32" t="s">
        <v>21</v>
      </c>
      <c r="B6" s="10" t="s">
        <v>84</v>
      </c>
      <c r="C6" s="10" t="s">
        <v>67</v>
      </c>
      <c r="D6" s="10" t="s">
        <v>87</v>
      </c>
      <c r="E6" s="11" t="s">
        <v>137</v>
      </c>
      <c r="F6" s="10" t="s">
        <v>22</v>
      </c>
      <c r="G6" s="30" t="s">
        <v>27</v>
      </c>
      <c r="H6" s="30" t="s">
        <v>55</v>
      </c>
      <c r="I6" s="30" t="s">
        <v>28</v>
      </c>
      <c r="J6" s="32"/>
      <c r="K6" s="12" t="str">
        <f>"90,0"</f>
        <v>90,0</v>
      </c>
      <c r="L6" s="12" t="str">
        <f>"58,0815"</f>
        <v>58,0815</v>
      </c>
      <c r="M6" s="10"/>
    </row>
    <row r="7" spans="1:13">
      <c r="A7" s="35" t="s">
        <v>21</v>
      </c>
      <c r="B7" s="13" t="s">
        <v>121</v>
      </c>
      <c r="C7" s="13" t="s">
        <v>132</v>
      </c>
      <c r="D7" s="13" t="s">
        <v>77</v>
      </c>
      <c r="E7" s="14" t="s">
        <v>140</v>
      </c>
      <c r="F7" s="13" t="s">
        <v>22</v>
      </c>
      <c r="G7" s="33" t="s">
        <v>48</v>
      </c>
      <c r="H7" s="34" t="s">
        <v>56</v>
      </c>
      <c r="I7" s="33" t="s">
        <v>56</v>
      </c>
      <c r="J7" s="35"/>
      <c r="K7" s="15" t="str">
        <f>"92,5"</f>
        <v>92,5</v>
      </c>
      <c r="L7" s="15" t="str">
        <f>"63,7788"</f>
        <v>63,7788</v>
      </c>
      <c r="M7" s="13" t="s">
        <v>64</v>
      </c>
    </row>
    <row r="9" spans="1:13" ht="16">
      <c r="A9" s="46" t="s">
        <v>10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28" t="s">
        <v>21</v>
      </c>
      <c r="B10" s="7" t="s">
        <v>69</v>
      </c>
      <c r="C10" s="7" t="s">
        <v>70</v>
      </c>
      <c r="D10" s="7" t="s">
        <v>71</v>
      </c>
      <c r="E10" s="8" t="s">
        <v>137</v>
      </c>
      <c r="F10" s="7" t="s">
        <v>22</v>
      </c>
      <c r="G10" s="27" t="s">
        <v>24</v>
      </c>
      <c r="H10" s="29" t="s">
        <v>57</v>
      </c>
      <c r="I10" s="29" t="s">
        <v>62</v>
      </c>
      <c r="J10" s="28"/>
      <c r="K10" s="9" t="str">
        <f>"115,0"</f>
        <v>115,0</v>
      </c>
      <c r="L10" s="9" t="str">
        <f>"70,7595"</f>
        <v>70,7595</v>
      </c>
      <c r="M10" s="7" t="s">
        <v>75</v>
      </c>
    </row>
    <row r="12" spans="1:13" ht="16">
      <c r="A12" s="46" t="s">
        <v>12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8" t="s">
        <v>21</v>
      </c>
      <c r="B13" s="7" t="s">
        <v>36</v>
      </c>
      <c r="C13" s="7" t="s">
        <v>37</v>
      </c>
      <c r="D13" s="7" t="s">
        <v>98</v>
      </c>
      <c r="E13" s="8" t="s">
        <v>137</v>
      </c>
      <c r="F13" s="7" t="s">
        <v>86</v>
      </c>
      <c r="G13" s="27" t="s">
        <v>8</v>
      </c>
      <c r="H13" s="29" t="s">
        <v>9</v>
      </c>
      <c r="I13" s="29" t="s">
        <v>9</v>
      </c>
      <c r="J13" s="28"/>
      <c r="K13" s="9" t="str">
        <f>"120,0"</f>
        <v>120,0</v>
      </c>
      <c r="L13" s="9" t="str">
        <f>"70,8090"</f>
        <v>70,8090</v>
      </c>
      <c r="M13" s="7" t="s">
        <v>38</v>
      </c>
    </row>
    <row r="15" spans="1:13" ht="16">
      <c r="A15" s="46" t="s">
        <v>68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28" t="s">
        <v>21</v>
      </c>
      <c r="B16" s="7" t="s">
        <v>118</v>
      </c>
      <c r="C16" s="7" t="s">
        <v>99</v>
      </c>
      <c r="D16" s="7" t="s">
        <v>100</v>
      </c>
      <c r="E16" s="8" t="s">
        <v>137</v>
      </c>
      <c r="F16" s="7" t="s">
        <v>22</v>
      </c>
      <c r="G16" s="27" t="s">
        <v>23</v>
      </c>
      <c r="H16" s="27" t="s">
        <v>31</v>
      </c>
      <c r="I16" s="29" t="s">
        <v>24</v>
      </c>
      <c r="J16" s="28"/>
      <c r="K16" s="9" t="str">
        <f>"110,0"</f>
        <v>110,0</v>
      </c>
      <c r="L16" s="9" t="str">
        <f>"60,8080"</f>
        <v>60,8080</v>
      </c>
      <c r="M16" s="7" t="s">
        <v>76</v>
      </c>
    </row>
    <row r="18" spans="6:13" ht="16">
      <c r="F18" s="17"/>
      <c r="G18" s="5"/>
      <c r="K18" s="25"/>
      <c r="M18" s="6"/>
    </row>
    <row r="19" spans="6:13">
      <c r="G19" s="5"/>
      <c r="K19" s="25"/>
      <c r="M19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/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3.164062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7.332031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9.6640625" style="6" customWidth="1"/>
    <col min="13" max="13" width="20" style="5" bestFit="1" customWidth="1"/>
    <col min="14" max="16384" width="9.1640625" style="3"/>
  </cols>
  <sheetData>
    <row r="1" spans="1:13" s="2" customFormat="1" ht="29" customHeight="1">
      <c r="A1" s="48" t="s">
        <v>127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134</v>
      </c>
      <c r="H3" s="62"/>
      <c r="I3" s="62"/>
      <c r="J3" s="62"/>
      <c r="K3" s="60" t="s">
        <v>66</v>
      </c>
      <c r="L3" s="60" t="s">
        <v>3</v>
      </c>
      <c r="M3" s="63" t="s">
        <v>2</v>
      </c>
    </row>
    <row r="4" spans="1:13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4"/>
    </row>
    <row r="5" spans="1:13" ht="16">
      <c r="A5" s="42" t="s">
        <v>25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8" t="s">
        <v>21</v>
      </c>
      <c r="B6" s="7" t="s">
        <v>50</v>
      </c>
      <c r="C6" s="7" t="s">
        <v>54</v>
      </c>
      <c r="D6" s="7" t="s">
        <v>51</v>
      </c>
      <c r="E6" s="8" t="s">
        <v>138</v>
      </c>
      <c r="F6" s="7" t="s">
        <v>52</v>
      </c>
      <c r="G6" s="27" t="s">
        <v>90</v>
      </c>
      <c r="H6" s="27" t="s">
        <v>49</v>
      </c>
      <c r="I6" s="29" t="s">
        <v>103</v>
      </c>
      <c r="J6" s="28"/>
      <c r="K6" s="9" t="str">
        <f>"30,0"</f>
        <v>30,0</v>
      </c>
      <c r="L6" s="9" t="str">
        <f>"38,3543"</f>
        <v>38,3543</v>
      </c>
      <c r="M6" s="7" t="s">
        <v>53</v>
      </c>
    </row>
    <row r="8" spans="1:13" ht="16">
      <c r="A8" s="46" t="s">
        <v>7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2" t="s">
        <v>21</v>
      </c>
      <c r="B9" s="10" t="s">
        <v>91</v>
      </c>
      <c r="C9" s="10" t="s">
        <v>130</v>
      </c>
      <c r="D9" s="10" t="s">
        <v>101</v>
      </c>
      <c r="E9" s="11" t="s">
        <v>139</v>
      </c>
      <c r="F9" s="10" t="s">
        <v>79</v>
      </c>
      <c r="G9" s="30" t="s">
        <v>29</v>
      </c>
      <c r="H9" s="31" t="s">
        <v>44</v>
      </c>
      <c r="I9" s="31" t="s">
        <v>44</v>
      </c>
      <c r="J9" s="32"/>
      <c r="K9" s="12" t="str">
        <f>"50,0"</f>
        <v>50,0</v>
      </c>
      <c r="L9" s="12" t="str">
        <f>"32,9888"</f>
        <v>32,9888</v>
      </c>
      <c r="M9" s="10" t="s">
        <v>34</v>
      </c>
    </row>
    <row r="10" spans="1:13">
      <c r="A10" s="35" t="s">
        <v>21</v>
      </c>
      <c r="B10" s="13" t="s">
        <v>85</v>
      </c>
      <c r="C10" s="13" t="s">
        <v>92</v>
      </c>
      <c r="D10" s="13" t="s">
        <v>93</v>
      </c>
      <c r="E10" s="14" t="s">
        <v>137</v>
      </c>
      <c r="F10" s="13" t="s">
        <v>94</v>
      </c>
      <c r="G10" s="33" t="s">
        <v>44</v>
      </c>
      <c r="H10" s="33" t="s">
        <v>32</v>
      </c>
      <c r="I10" s="34" t="s">
        <v>45</v>
      </c>
      <c r="J10" s="35"/>
      <c r="K10" s="15" t="str">
        <f>"60,0"</f>
        <v>60,0</v>
      </c>
      <c r="L10" s="15" t="str">
        <f>"39,3210"</f>
        <v>39,3210</v>
      </c>
      <c r="M10" s="13" t="s">
        <v>95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1.664062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7.5" style="6" bestFit="1" customWidth="1"/>
    <col min="13" max="13" width="16.5" style="5" customWidth="1"/>
    <col min="14" max="16384" width="9.1640625" style="3"/>
  </cols>
  <sheetData>
    <row r="1" spans="1:13" s="2" customFormat="1" ht="29" customHeight="1">
      <c r="A1" s="48" t="s">
        <v>128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133</v>
      </c>
      <c r="B3" s="44" t="s">
        <v>0</v>
      </c>
      <c r="C3" s="58" t="s">
        <v>135</v>
      </c>
      <c r="D3" s="58" t="s">
        <v>6</v>
      </c>
      <c r="E3" s="60" t="s">
        <v>136</v>
      </c>
      <c r="F3" s="62" t="s">
        <v>5</v>
      </c>
      <c r="G3" s="62" t="s">
        <v>134</v>
      </c>
      <c r="H3" s="62"/>
      <c r="I3" s="62"/>
      <c r="J3" s="62"/>
      <c r="K3" s="60" t="s">
        <v>66</v>
      </c>
      <c r="L3" s="60" t="s">
        <v>3</v>
      </c>
      <c r="M3" s="63" t="s">
        <v>2</v>
      </c>
    </row>
    <row r="4" spans="1:13" s="1" customFormat="1" ht="21" customHeight="1" thickBot="1">
      <c r="A4" s="57"/>
      <c r="B4" s="45"/>
      <c r="C4" s="59"/>
      <c r="D4" s="59"/>
      <c r="E4" s="61"/>
      <c r="F4" s="59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4"/>
    </row>
    <row r="5" spans="1:13" ht="16">
      <c r="A5" s="42" t="s">
        <v>7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8" t="s">
        <v>21</v>
      </c>
      <c r="B6" s="7" t="s">
        <v>84</v>
      </c>
      <c r="C6" s="7" t="s">
        <v>67</v>
      </c>
      <c r="D6" s="7" t="s">
        <v>87</v>
      </c>
      <c r="E6" s="8" t="s">
        <v>137</v>
      </c>
      <c r="F6" s="7" t="s">
        <v>22</v>
      </c>
      <c r="G6" s="27" t="s">
        <v>32</v>
      </c>
      <c r="H6" s="27" t="s">
        <v>26</v>
      </c>
      <c r="I6" s="27" t="s">
        <v>46</v>
      </c>
      <c r="J6" s="28"/>
      <c r="K6" s="9" t="str">
        <f>"72,5"</f>
        <v>72,5</v>
      </c>
      <c r="L6" s="9" t="str">
        <f>"46,7879"</f>
        <v>46,7879</v>
      </c>
      <c r="M6" s="7"/>
    </row>
    <row r="8" spans="1:13" ht="16">
      <c r="A8" s="46" t="s">
        <v>12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8" t="s">
        <v>21</v>
      </c>
      <c r="B9" s="7" t="s">
        <v>119</v>
      </c>
      <c r="C9" s="7" t="s">
        <v>73</v>
      </c>
      <c r="D9" s="7" t="s">
        <v>74</v>
      </c>
      <c r="E9" s="8" t="s">
        <v>137</v>
      </c>
      <c r="F9" s="7" t="s">
        <v>22</v>
      </c>
      <c r="G9" s="27" t="s">
        <v>26</v>
      </c>
      <c r="H9" s="27" t="s">
        <v>47</v>
      </c>
      <c r="I9" s="29" t="s">
        <v>97</v>
      </c>
      <c r="J9" s="28"/>
      <c r="K9" s="9" t="str">
        <f>"75,0"</f>
        <v>75,0</v>
      </c>
      <c r="L9" s="9" t="str">
        <f>"43,7100"</f>
        <v>43,7100</v>
      </c>
      <c r="M9" s="7" t="s">
        <v>76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2022-11-14T19:30:49Z</dcterms:modified>
</cp:coreProperties>
</file>