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97FBD55B-8195-6644-B16A-35824F151028}" xr6:coauthVersionLast="45" xr6:coauthVersionMax="45" xr10:uidLastSave="{00000000-0000-0000-0000-000000000000}"/>
  <bookViews>
    <workbookView xWindow="480" yWindow="460" windowWidth="28320" windowHeight="15800" firstSheet="6" activeTab="12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" sheetId="7" r:id="rId3"/>
    <sheet name="IPL Двоеборье без экип ДК" sheetId="20" r:id="rId4"/>
    <sheet name="IPL Двоеборье без экип" sheetId="19" r:id="rId5"/>
    <sheet name="IPL Жим без экипировки ДК" sheetId="10" r:id="rId6"/>
    <sheet name="IPL Жим без экипировки" sheetId="9" r:id="rId7"/>
    <sheet name="IPL Тяга без экипировки ДК" sheetId="12" r:id="rId8"/>
    <sheet name="IPL Тяга без экипировки" sheetId="11" r:id="rId9"/>
    <sheet name="СПР Пауэрспорт ДК" sheetId="30" r:id="rId10"/>
    <sheet name="СПР Жим стоя ДК" sheetId="26" r:id="rId11"/>
    <sheet name="СПР Подъем на бицепс ДК" sheetId="28" r:id="rId12"/>
    <sheet name="СПР Подъем на бицепс" sheetId="27" r:id="rId13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30" l="1"/>
  <c r="O6" i="30"/>
  <c r="L22" i="28"/>
  <c r="K22" i="28"/>
  <c r="L19" i="28"/>
  <c r="K19" i="28"/>
  <c r="L16" i="28"/>
  <c r="K16" i="28"/>
  <c r="L15" i="28"/>
  <c r="K15" i="28"/>
  <c r="L12" i="28"/>
  <c r="K12" i="28"/>
  <c r="L9" i="28"/>
  <c r="K9" i="28"/>
  <c r="L6" i="28"/>
  <c r="K6" i="28"/>
  <c r="L12" i="27"/>
  <c r="K12" i="27"/>
  <c r="L9" i="27"/>
  <c r="K9" i="27"/>
  <c r="L6" i="27"/>
  <c r="K6" i="27"/>
  <c r="L6" i="26"/>
  <c r="K6" i="26"/>
  <c r="P6" i="20"/>
  <c r="O6" i="20"/>
  <c r="P9" i="19"/>
  <c r="O9" i="19"/>
  <c r="P6" i="19"/>
  <c r="O6" i="19"/>
  <c r="L9" i="12"/>
  <c r="K9" i="12"/>
  <c r="L6" i="12"/>
  <c r="K6" i="12"/>
  <c r="L15" i="11"/>
  <c r="K15" i="11"/>
  <c r="L12" i="11"/>
  <c r="K12" i="11"/>
  <c r="L9" i="11"/>
  <c r="K9" i="11"/>
  <c r="L6" i="11"/>
  <c r="K6" i="11"/>
  <c r="L11" i="10"/>
  <c r="K11" i="10"/>
  <c r="L8" i="10"/>
  <c r="K8" i="10"/>
  <c r="L7" i="10"/>
  <c r="K7" i="10"/>
  <c r="L6" i="10"/>
  <c r="K6" i="10"/>
  <c r="L27" i="9"/>
  <c r="K27" i="9"/>
  <c r="L26" i="9"/>
  <c r="K26" i="9"/>
  <c r="L25" i="9"/>
  <c r="K25" i="9"/>
  <c r="L22" i="9"/>
  <c r="K22" i="9"/>
  <c r="L21" i="9"/>
  <c r="K21" i="9"/>
  <c r="L20" i="9"/>
  <c r="K20" i="9"/>
  <c r="L19" i="9"/>
  <c r="K19" i="9"/>
  <c r="L18" i="9"/>
  <c r="K18" i="9"/>
  <c r="L15" i="9"/>
  <c r="K15" i="9"/>
  <c r="L12" i="9"/>
  <c r="K12" i="9"/>
  <c r="L9" i="9"/>
  <c r="K9" i="9"/>
  <c r="L6" i="9"/>
  <c r="K6" i="9"/>
  <c r="T15" i="7"/>
  <c r="S15" i="7"/>
  <c r="T12" i="7"/>
  <c r="S12" i="7"/>
  <c r="T9" i="7"/>
  <c r="S9" i="7"/>
  <c r="T6" i="7"/>
  <c r="S6" i="7"/>
  <c r="T22" i="6"/>
  <c r="S22" i="6"/>
  <c r="T21" i="6"/>
  <c r="S21" i="6"/>
  <c r="T18" i="6"/>
  <c r="S18" i="6"/>
  <c r="T17" i="6"/>
  <c r="S17" i="6"/>
  <c r="T14" i="6"/>
  <c r="S14" i="6"/>
  <c r="T11" i="6"/>
  <c r="S11" i="6"/>
  <c r="T10" i="6"/>
  <c r="S10" i="6"/>
  <c r="T9" i="6"/>
  <c r="T6" i="6"/>
  <c r="S6" i="6"/>
  <c r="T30" i="5"/>
  <c r="S30" i="5"/>
  <c r="T29" i="5"/>
  <c r="S29" i="5"/>
  <c r="T26" i="5"/>
  <c r="S26" i="5"/>
  <c r="T25" i="5"/>
  <c r="S25" i="5"/>
  <c r="T22" i="5"/>
  <c r="S22" i="5"/>
  <c r="T19" i="5"/>
  <c r="S19" i="5"/>
  <c r="T18" i="5"/>
  <c r="S18" i="5"/>
  <c r="T17" i="5"/>
  <c r="S17" i="5"/>
  <c r="T14" i="5"/>
  <c r="S14" i="5"/>
  <c r="T11" i="5"/>
  <c r="S11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<sst xmlns="http://schemas.openxmlformats.org/spreadsheetml/2006/main" count="1015" uniqueCount="325">
  <si>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</si>
  <si>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</si>
  <si>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</si>
  <si>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</si>
  <si>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</si>
  <si>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</si>
  <si>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</si>
  <si>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</si>
  <si>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</si>
  <si>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</si>
  <si>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</si>
  <si>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Маликова Светлана</t>
  </si>
  <si>
    <t>55,50</t>
  </si>
  <si>
    <t>45,0</t>
  </si>
  <si>
    <t>50,0</t>
  </si>
  <si>
    <t>55,0</t>
  </si>
  <si>
    <t>42,5</t>
  </si>
  <si>
    <t>85,0</t>
  </si>
  <si>
    <t>90,0</t>
  </si>
  <si>
    <t>95,0</t>
  </si>
  <si>
    <t xml:space="preserve">Одинаев А. </t>
  </si>
  <si>
    <t>ВЕСОВАЯ КАТЕГОРИЯ   67.5</t>
  </si>
  <si>
    <t>Филимонова Алёна</t>
  </si>
  <si>
    <t>Девушки 15-19 (11.04.2006)/16</t>
  </si>
  <si>
    <t>65,60</t>
  </si>
  <si>
    <t>115,0</t>
  </si>
  <si>
    <t>125,0</t>
  </si>
  <si>
    <t>132,5</t>
  </si>
  <si>
    <t>62,5</t>
  </si>
  <si>
    <t>67,5</t>
  </si>
  <si>
    <t>72,5</t>
  </si>
  <si>
    <t>120,0</t>
  </si>
  <si>
    <t>130,0</t>
  </si>
  <si>
    <t>140,0</t>
  </si>
  <si>
    <t>Открытая (11.04.2006)/16</t>
  </si>
  <si>
    <t>Филимонова Александра</t>
  </si>
  <si>
    <t>66,30</t>
  </si>
  <si>
    <t>65,0</t>
  </si>
  <si>
    <t>80,0</t>
  </si>
  <si>
    <t>47,5</t>
  </si>
  <si>
    <t>100,0</t>
  </si>
  <si>
    <t>105,0</t>
  </si>
  <si>
    <t>ВЕСОВАЯ КАТЕГОРИЯ   75</t>
  </si>
  <si>
    <t>Сахатаров Игорь</t>
  </si>
  <si>
    <t>71,40</t>
  </si>
  <si>
    <t>110,0</t>
  </si>
  <si>
    <t>112,5</t>
  </si>
  <si>
    <t>70,0</t>
  </si>
  <si>
    <t>82,5</t>
  </si>
  <si>
    <t>145,0</t>
  </si>
  <si>
    <t>ВЕСОВАЯ КАТЕГОРИЯ   82.5</t>
  </si>
  <si>
    <t>Николаев Денис</t>
  </si>
  <si>
    <t>Открытая (15.07.1991)/31</t>
  </si>
  <si>
    <t>78,20</t>
  </si>
  <si>
    <t>210,0</t>
  </si>
  <si>
    <t>225,0</t>
  </si>
  <si>
    <t>240,0</t>
  </si>
  <si>
    <t>135,0</t>
  </si>
  <si>
    <t>220,0</t>
  </si>
  <si>
    <t>235,0</t>
  </si>
  <si>
    <t>250,0</t>
  </si>
  <si>
    <t>Кириенко Григорий</t>
  </si>
  <si>
    <t>Открытая (05.11.1983)/39</t>
  </si>
  <si>
    <t>80,30</t>
  </si>
  <si>
    <t xml:space="preserve">Петропавловск-Камчатский/Камчатский край </t>
  </si>
  <si>
    <t>150,0</t>
  </si>
  <si>
    <t>160,0</t>
  </si>
  <si>
    <t>122,5</t>
  </si>
  <si>
    <t>127,5</t>
  </si>
  <si>
    <t>170,0</t>
  </si>
  <si>
    <t>180,0</t>
  </si>
  <si>
    <t>Фофанов Егор</t>
  </si>
  <si>
    <t>Открытая (29.01.1992)/30</t>
  </si>
  <si>
    <t>79,80</t>
  </si>
  <si>
    <t>190,0</t>
  </si>
  <si>
    <t>ВЕСОВАЯ КАТЕГОРИЯ   90</t>
  </si>
  <si>
    <t>Павлюков Сергей</t>
  </si>
  <si>
    <t>88,20</t>
  </si>
  <si>
    <t>177,5</t>
  </si>
  <si>
    <t>102,5</t>
  </si>
  <si>
    <t>200,0</t>
  </si>
  <si>
    <t>ВЕСОВАЯ КАТЕГОРИЯ   100</t>
  </si>
  <si>
    <t>Бармин Михаил</t>
  </si>
  <si>
    <t>Открытая (20.11.1993)/28</t>
  </si>
  <si>
    <t>93,30</t>
  </si>
  <si>
    <t>245,0</t>
  </si>
  <si>
    <t>252,5</t>
  </si>
  <si>
    <t>175,0</t>
  </si>
  <si>
    <t>185,0</t>
  </si>
  <si>
    <t>275,0</t>
  </si>
  <si>
    <t>290,0</t>
  </si>
  <si>
    <t>305,0</t>
  </si>
  <si>
    <t>Поданев Владимир</t>
  </si>
  <si>
    <t>Открытая (25.10.1997)/25</t>
  </si>
  <si>
    <t>97,00</t>
  </si>
  <si>
    <t>215,0</t>
  </si>
  <si>
    <t xml:space="preserve">Николаев Д. </t>
  </si>
  <si>
    <t>ВЕСОВАЯ КАТЕГОРИЯ   110</t>
  </si>
  <si>
    <t>Косарев Андрей</t>
  </si>
  <si>
    <t>Открытая (01.01.1990)/32</t>
  </si>
  <si>
    <t>109,30</t>
  </si>
  <si>
    <t>260,0</t>
  </si>
  <si>
    <t>182,5</t>
  </si>
  <si>
    <t>192,5</t>
  </si>
  <si>
    <t>300,0</t>
  </si>
  <si>
    <t>307,5</t>
  </si>
  <si>
    <t xml:space="preserve">Домнышев С </t>
  </si>
  <si>
    <t>Ржанков Владимир</t>
  </si>
  <si>
    <t>109,70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</si>
  <si>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</si>
  <si>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</si>
  <si>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</si>
  <si>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</si>
  <si>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</si>
  <si>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</si>
  <si>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Открытая </t>
  </si>
  <si>
    <t xml:space="preserve">Мужчины </t>
  </si>
  <si>
    <t>100</t>
  </si>
  <si>
    <t>110</t>
  </si>
  <si>
    <t>82.5</t>
  </si>
  <si>
    <t>90</t>
  </si>
  <si>
    <t>1</t>
  </si>
  <si>
    <t>2</t>
  </si>
  <si>
    <t>3</t>
  </si>
  <si>
    <t>Вилаева Ольга</t>
  </si>
  <si>
    <t>62,40</t>
  </si>
  <si>
    <t>75,0</t>
  </si>
  <si>
    <t>Кондратьев Марк</t>
  </si>
  <si>
    <t>81,50</t>
  </si>
  <si>
    <t>195,0</t>
  </si>
  <si>
    <t>Зуйков Валерий</t>
  </si>
  <si>
    <t>Открытая (31.05.1996)/26</t>
  </si>
  <si>
    <t>81,00</t>
  </si>
  <si>
    <t>Галкин Андрей</t>
  </si>
  <si>
    <t>Открытая (13.04.1983)/39</t>
  </si>
  <si>
    <t>81,40</t>
  </si>
  <si>
    <t>Семёнов Виктор</t>
  </si>
  <si>
    <t>Открытая (27.12.1989)/32</t>
  </si>
  <si>
    <t>88,40</t>
  </si>
  <si>
    <t>167,5</t>
  </si>
  <si>
    <t>107,5</t>
  </si>
  <si>
    <t>155,0</t>
  </si>
  <si>
    <t>Брюханов Роман</t>
  </si>
  <si>
    <t>Открытая (27.10.1993)/29</t>
  </si>
  <si>
    <t>98,50</t>
  </si>
  <si>
    <t>232,5</t>
  </si>
  <si>
    <t>230,0</t>
  </si>
  <si>
    <t>Хангелдян Алексей</t>
  </si>
  <si>
    <t>Открытая (14.12.1970)/51</t>
  </si>
  <si>
    <t>97,20</t>
  </si>
  <si>
    <t>270,0</t>
  </si>
  <si>
    <t>Загорин Евгений</t>
  </si>
  <si>
    <t>Юноши 15-19 (22.09.2004)/18</t>
  </si>
  <si>
    <t>105,40</t>
  </si>
  <si>
    <t>Шляхтун Егор</t>
  </si>
  <si>
    <t>Открытая (10.07.1996)/26</t>
  </si>
  <si>
    <t>107,60</t>
  </si>
  <si>
    <t>205,0</t>
  </si>
  <si>
    <t>-</t>
  </si>
  <si>
    <t>Алексеев Роман</t>
  </si>
  <si>
    <t>Открытая (22.08.1990)/32</t>
  </si>
  <si>
    <t>72,40</t>
  </si>
  <si>
    <t>Кузнецов Константин</t>
  </si>
  <si>
    <t>Открытая (14.11.1984)/37</t>
  </si>
  <si>
    <t>93,60</t>
  </si>
  <si>
    <t>Подволокин Алексей</t>
  </si>
  <si>
    <t>Открытая (26.12.1991)/30</t>
  </si>
  <si>
    <t>255,0</t>
  </si>
  <si>
    <t>ВЕСОВАЯ КАТЕГОРИЯ   140</t>
  </si>
  <si>
    <t>Игнатьев Иван</t>
  </si>
  <si>
    <t>Открытая (05.09.1985)/37</t>
  </si>
  <si>
    <t>126,30</t>
  </si>
  <si>
    <t>165,0</t>
  </si>
  <si>
    <t>ВЕСОВАЯ КАТЕГОРИЯ   44</t>
  </si>
  <si>
    <t>Одинаева Ирина</t>
  </si>
  <si>
    <t>Девушки 15-19 (12.05.2012)/10</t>
  </si>
  <si>
    <t>37,80</t>
  </si>
  <si>
    <t>22,5</t>
  </si>
  <si>
    <t>27,5</t>
  </si>
  <si>
    <t>ВЕСОВАЯ КАТЕГОРИЯ   60</t>
  </si>
  <si>
    <t>Слиж Татьяна</t>
  </si>
  <si>
    <t>Открытая (03.07.1988)/34</t>
  </si>
  <si>
    <t>57,90</t>
  </si>
  <si>
    <t>52,5</t>
  </si>
  <si>
    <t>57,5</t>
  </si>
  <si>
    <t>Соловьева Наталья</t>
  </si>
  <si>
    <t>68,20</t>
  </si>
  <si>
    <t>Галкин Сергей</t>
  </si>
  <si>
    <t>Открытая (27.07.1986)/36</t>
  </si>
  <si>
    <t>64,00</t>
  </si>
  <si>
    <t>92,5</t>
  </si>
  <si>
    <t>Кузнецов Максим</t>
  </si>
  <si>
    <t>Открытая (26.01.1992)/30</t>
  </si>
  <si>
    <t>84,20</t>
  </si>
  <si>
    <t>172,5</t>
  </si>
  <si>
    <t>Сиников Владислав</t>
  </si>
  <si>
    <t>Открытая (29.04.1993)/29</t>
  </si>
  <si>
    <t>87,70</t>
  </si>
  <si>
    <t>162,5</t>
  </si>
  <si>
    <t>Карнышев Алексей</t>
  </si>
  <si>
    <t>Открытая (31.03.1977)/45</t>
  </si>
  <si>
    <t>89,00</t>
  </si>
  <si>
    <t xml:space="preserve">Кодопога/Республика Карелия </t>
  </si>
  <si>
    <t>Стародубцев Александр</t>
  </si>
  <si>
    <t>87,50</t>
  </si>
  <si>
    <t xml:space="preserve">Санкт Петербург/Ленинградская </t>
  </si>
  <si>
    <t>Харченко Вячеслав</t>
  </si>
  <si>
    <t>88,70</t>
  </si>
  <si>
    <t>142,5</t>
  </si>
  <si>
    <t>Домнышев Сергей</t>
  </si>
  <si>
    <t>Открытая (22.08.1980)/42</t>
  </si>
  <si>
    <t>95,30</t>
  </si>
  <si>
    <t>Одинаев Александр</t>
  </si>
  <si>
    <t xml:space="preserve">Результат </t>
  </si>
  <si>
    <t>Результат</t>
  </si>
  <si>
    <t>Бойцов Павел</t>
  </si>
  <si>
    <t>Открытая (11.07.1982)/40</t>
  </si>
  <si>
    <t>72,30</t>
  </si>
  <si>
    <t>Васильев Богдан</t>
  </si>
  <si>
    <t>Открытая (10.05.1997)/25</t>
  </si>
  <si>
    <t>74,30</t>
  </si>
  <si>
    <t>117,5</t>
  </si>
  <si>
    <t>Кирилин Антон</t>
  </si>
  <si>
    <t>Открытая (25.07.1983)/39</t>
  </si>
  <si>
    <t>89,60</t>
  </si>
  <si>
    <t>147,5</t>
  </si>
  <si>
    <t>ВЕСОВАЯ КАТЕГОРИЯ   52</t>
  </si>
  <si>
    <t>Лебедев Даниил</t>
  </si>
  <si>
    <t>Юноши 15-19 (28.11.2008)/13</t>
  </si>
  <si>
    <t>35,70</t>
  </si>
  <si>
    <t>60,0</t>
  </si>
  <si>
    <t>Гайдук Савелий</t>
  </si>
  <si>
    <t>73,70</t>
  </si>
  <si>
    <t>ВЕСОВАЯ КАТЕГОРИЯ   48</t>
  </si>
  <si>
    <t>Формода Оксана</t>
  </si>
  <si>
    <t>47,10</t>
  </si>
  <si>
    <t>Казаков Глеб</t>
  </si>
  <si>
    <t>89,40</t>
  </si>
  <si>
    <t>237,5</t>
  </si>
  <si>
    <t>Петров Андрей</t>
  </si>
  <si>
    <t>97,60</t>
  </si>
  <si>
    <t>87,5</t>
  </si>
  <si>
    <t>Мастера 60+ (09.01.1952)/70</t>
  </si>
  <si>
    <t>25,0</t>
  </si>
  <si>
    <t>Каширин Алексей</t>
  </si>
  <si>
    <t>Открытая (09.10.1973)/49</t>
  </si>
  <si>
    <t>98,30</t>
  </si>
  <si>
    <t>Ершов Виктор</t>
  </si>
  <si>
    <t>Мастера 60+ (04.10.1960)/62</t>
  </si>
  <si>
    <t>55,90</t>
  </si>
  <si>
    <t>Казаков Андрей</t>
  </si>
  <si>
    <t>58,10</t>
  </si>
  <si>
    <t>Зайков Владислав</t>
  </si>
  <si>
    <t>37,5</t>
  </si>
  <si>
    <t xml:space="preserve">Сакович О. </t>
  </si>
  <si>
    <t>Петров А.</t>
  </si>
  <si>
    <t xml:space="preserve">Аншуков А. </t>
  </si>
  <si>
    <t>Сакович О.</t>
  </si>
  <si>
    <t xml:space="preserve">Каширин А. </t>
  </si>
  <si>
    <t xml:space="preserve">Кузнецов С. </t>
  </si>
  <si>
    <t>Гайдук С.</t>
  </si>
  <si>
    <t>Козырев А.</t>
  </si>
  <si>
    <t xml:space="preserve">Косарев А. </t>
  </si>
  <si>
    <t xml:space="preserve">Козырев А. </t>
  </si>
  <si>
    <t>Косарев А.</t>
  </si>
  <si>
    <t>Мхитарян А.</t>
  </si>
  <si>
    <t>Каширин А.</t>
  </si>
  <si>
    <t>Николаев Д.</t>
  </si>
  <si>
    <t xml:space="preserve"> Руруа Т.</t>
  </si>
  <si>
    <t xml:space="preserve">Кондопога/Республика Карелия </t>
  </si>
  <si>
    <t xml:space="preserve">Петрозаводск/Республика Карелия </t>
  </si>
  <si>
    <t xml:space="preserve">Пудож/Республика Карелия </t>
  </si>
  <si>
    <t xml:space="preserve">Сортавала/Республика Карелия </t>
  </si>
  <si>
    <t xml:space="preserve">Лахденпохья/Республика Карелия </t>
  </si>
  <si>
    <t xml:space="preserve">Костомукша/Республика Карелия </t>
  </si>
  <si>
    <t>Мастера 40-44 (09.04.1980)/42</t>
  </si>
  <si>
    <t>Юниоры 20-23 (02.09.2002)/20</t>
  </si>
  <si>
    <t>Мастера 70-74 (09.01.1952)/70</t>
  </si>
  <si>
    <t>Мастера 65-69 (05.12.1953)/68</t>
  </si>
  <si>
    <t>Мастера 55-59 (31.07.1966)/56</t>
  </si>
  <si>
    <t>Мастера 65-69 (09.06.1955)/67</t>
  </si>
  <si>
    <t>Мастера 60-64 (03.05.1962)/60</t>
  </si>
  <si>
    <t>Мастера 40-44 (11.07.1982)/40</t>
  </si>
  <si>
    <t>Мастера 40-44 (18.03.1982)/40</t>
  </si>
  <si>
    <t>Мастера 40-44 (04.05.1980)/42</t>
  </si>
  <si>
    <t>Мастера 45-49 (15.04.1975)/47</t>
  </si>
  <si>
    <t>Мастера 40-44 (11.09.1982)/40</t>
  </si>
  <si>
    <t>Мастера 50-54 (01.07.1971)/51</t>
  </si>
  <si>
    <t>Юниоры 20-23 (13.08.2002)/20</t>
  </si>
  <si>
    <t>Мастера 65-69 (19.01.1956)/66</t>
  </si>
  <si>
    <t>Мастера 40-49 (17.06.1982)/40</t>
  </si>
  <si>
    <t>Юноши 13-19 (13.06.2006)/16</t>
  </si>
  <si>
    <t>Юноши 13-19 (22.02.2006)/16</t>
  </si>
  <si>
    <t>Мастера 40-49 (11.07.1982)/40</t>
  </si>
  <si>
    <t>Весовая категория</t>
  </si>
  <si>
    <t>Открытый мастерский турнир «Legends of the North»
IPL Пауэрлифтинг без экипировки ДК
Петрозаводск/Республика Карелия, 12 ноября 2022 года</t>
  </si>
  <si>
    <t>Открытый мастерский турнир «Legends of the North»
IPL Пауэрлифтинг без экипировки
Петрозаводск/Республика Карелия, 12 ноября 2022 года</t>
  </si>
  <si>
    <t>Открытый мастерский турнир «Legends of the North»
IPL Пауэрлифтинг в бинтах
Петрозаводск/Республика Карелия, 12 ноября 2022 года</t>
  </si>
  <si>
    <t>Открытый мастерский турнир «Legends of the North»
IPL Силовое двоеборье без экипировки ДК
Петрозаводск/Республика Карелия, 12 ноября 2022 года</t>
  </si>
  <si>
    <t>Открытый мастерский турнир «Legends of the North»
IPL Силовое двоеборье без экипировки
Петрозаводск/Республика Карелия, 12 ноября 2022 года</t>
  </si>
  <si>
    <t>Открытый мастерский турнир «Legends of the North»
IPL Жим лежа без экипировки
Петрозаводск/Республика Карелия, 12 ноября 2022 года</t>
  </si>
  <si>
    <t>Открытый мастерский турнир «Legends of the North»
IPL Жим лежа без экипировки ДК
Петрозаводск/Республика Карелия, 12 ноября 2022 года</t>
  </si>
  <si>
    <t>Открытый мастерский турнир «Legends of the North»
IPL Становая тяга без экипировки ДК
Петрозаводск/Республика Карелия, 12 ноября 2022 года</t>
  </si>
  <si>
    <t>Открытый мастерский турнир «Legends of the North»
IPL Становая тяга без экипировки
Петрозаводск/Республика Карелия, 12 ноября 2022 года</t>
  </si>
  <si>
    <t>Открытый мастерский турнир «Legends of the North»
СПР Пауэрспорт ДК
Петрозаводск/Республика Карелия, 12 ноября 2022 года</t>
  </si>
  <si>
    <t>Открытый мастерский турнир «Legends of the North»
СПР Жим штанги стоя ДК
Петрозаводск/Республика Карелия, 12 ноября 2022 года</t>
  </si>
  <si>
    <t>Открытый мастерский турнир «Legends of the North»
СПР Строгий подъем штанги на бицепс ДК
Петрозаводск/Республика Карелия, 12 ноября 2022 года</t>
  </si>
  <si>
    <t>Открытый мастерский турнир «Legends of the North»
СПР Строгий подъем штанги на бицепс
Петрозаводск/Республика Карелия, 12 ноября 2022 года</t>
  </si>
  <si>
    <t xml:space="preserve">Косырев А. </t>
  </si>
  <si>
    <t>Самостоятельно</t>
  </si>
  <si>
    <t>Жим</t>
  </si>
  <si>
    <t>Тяга</t>
  </si>
  <si>
    <t>№</t>
  </si>
  <si>
    <t xml:space="preserve">
Дата рождения/Возраст</t>
  </si>
  <si>
    <t>Возрастная группа</t>
  </si>
  <si>
    <t>M1</t>
  </si>
  <si>
    <t>J</t>
  </si>
  <si>
    <t>O</t>
  </si>
  <si>
    <t>T</t>
  </si>
  <si>
    <t>M7</t>
  </si>
  <si>
    <t>M6</t>
  </si>
  <si>
    <t>M4</t>
  </si>
  <si>
    <t>M5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</si>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</sst>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49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29.5" style="5" bestFit="1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7" width="5.5" style="28" customWidth="1"/>
    <col min="18" max="18" width="4.83203125" style="28" customWidth="1"/>
    <col min="19" max="19" width="7.83203125" style="47" bestFit="1" customWidth="1"/>
    <col min="20" max="20" width="8.5" style="6" bestFit="1" customWidth="1"/>
    <col min="21" max="21" width="25.6640625" style="5" customWidth="1"/>
    <col min="22" max="16384" width="9.1640625" style="3"/>
  </cols>
  <sheetData>
    <row r="1" spans="1:21" s="2" customFormat="1" ht="29" customHeight="1">
      <c r="A1" s="61" t="s">
        <v>295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7</v>
      </c>
      <c r="H3" s="73"/>
      <c r="I3" s="73"/>
      <c r="J3" s="73"/>
      <c r="K3" s="73" t="s">
        <v>8</v>
      </c>
      <c r="L3" s="73"/>
      <c r="M3" s="73"/>
      <c r="N3" s="73"/>
      <c r="O3" s="73" t="s">
        <v>9</v>
      </c>
      <c r="P3" s="73"/>
      <c r="Q3" s="73"/>
      <c r="R3" s="73"/>
      <c r="S3" s="53" t="s">
        <v>1</v>
      </c>
      <c r="T3" s="55" t="s">
        <v>3</v>
      </c>
      <c r="U3" s="57" t="s">
        <v>2</v>
      </c>
    </row>
    <row r="4" spans="1:21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4"/>
      <c r="T4" s="56"/>
      <c r="U4" s="58"/>
    </row>
    <row r="5" spans="1:21" ht="16">
      <c r="A5" s="59" t="s">
        <v>21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>
      <c r="A6" s="31" t="s">
        <v>121</v>
      </c>
      <c r="B6" s="7" t="s">
        <v>124</v>
      </c>
      <c r="C6" s="7" t="s">
        <v>275</v>
      </c>
      <c r="D6" s="7" t="s">
        <v>125</v>
      </c>
      <c r="E6" s="8" t="s">
        <v>315</v>
      </c>
      <c r="F6" s="7" t="s">
        <v>269</v>
      </c>
      <c r="G6" s="32" t="s">
        <v>47</v>
      </c>
      <c r="H6" s="30" t="s">
        <v>126</v>
      </c>
      <c r="I6" s="30" t="s">
        <v>38</v>
      </c>
      <c r="J6" s="31"/>
      <c r="K6" s="30" t="s">
        <v>13</v>
      </c>
      <c r="L6" s="32" t="s">
        <v>39</v>
      </c>
      <c r="M6" s="30" t="s">
        <v>14</v>
      </c>
      <c r="N6" s="31"/>
      <c r="O6" s="30" t="s">
        <v>38</v>
      </c>
      <c r="P6" s="30" t="s">
        <v>18</v>
      </c>
      <c r="Q6" s="30" t="s">
        <v>40</v>
      </c>
      <c r="R6" s="31"/>
      <c r="S6" s="48" t="str">
        <f>"230,0"</f>
        <v>230,0</v>
      </c>
      <c r="T6" s="9" t="str">
        <f>"252,2974"</f>
        <v>252,2974</v>
      </c>
      <c r="U6" s="42" t="s">
        <v>262</v>
      </c>
    </row>
    <row r="8" spans="1:21" ht="16">
      <c r="A8" s="74" t="s">
        <v>50</v>
      </c>
      <c r="B8" s="74"/>
      <c r="C8" s="74"/>
      <c r="D8" s="74"/>
      <c r="E8" s="75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21">
      <c r="A9" s="34" t="s">
        <v>158</v>
      </c>
      <c r="B9" s="10" t="s">
        <v>127</v>
      </c>
      <c r="C9" s="10" t="s">
        <v>276</v>
      </c>
      <c r="D9" s="10" t="s">
        <v>128</v>
      </c>
      <c r="E9" s="11" t="s">
        <v>316</v>
      </c>
      <c r="F9" s="10" t="s">
        <v>270</v>
      </c>
      <c r="G9" s="39" t="s">
        <v>69</v>
      </c>
      <c r="H9" s="39" t="s">
        <v>70</v>
      </c>
      <c r="I9" s="39" t="s">
        <v>88</v>
      </c>
      <c r="J9" s="34"/>
      <c r="K9" s="34"/>
      <c r="L9" s="34"/>
      <c r="M9" s="34"/>
      <c r="N9" s="34"/>
      <c r="O9" s="34"/>
      <c r="P9" s="34"/>
      <c r="Q9" s="34"/>
      <c r="R9" s="34"/>
      <c r="S9" s="46">
        <v>0</v>
      </c>
      <c r="T9" s="12" t="str">
        <f>"0,0000"</f>
        <v>0,0000</v>
      </c>
      <c r="U9" s="10"/>
    </row>
    <row r="10" spans="1:21">
      <c r="A10" s="36" t="s">
        <v>121</v>
      </c>
      <c r="B10" s="13" t="s">
        <v>130</v>
      </c>
      <c r="C10" s="13" t="s">
        <v>131</v>
      </c>
      <c r="D10" s="13" t="s">
        <v>132</v>
      </c>
      <c r="E10" s="14" t="s">
        <v>317</v>
      </c>
      <c r="F10" s="13" t="s">
        <v>270</v>
      </c>
      <c r="G10" s="41" t="s">
        <v>65</v>
      </c>
      <c r="H10" s="35" t="s">
        <v>66</v>
      </c>
      <c r="I10" s="41" t="s">
        <v>69</v>
      </c>
      <c r="J10" s="36"/>
      <c r="K10" s="35" t="s">
        <v>45</v>
      </c>
      <c r="L10" s="35" t="s">
        <v>67</v>
      </c>
      <c r="M10" s="35" t="s">
        <v>68</v>
      </c>
      <c r="N10" s="36"/>
      <c r="O10" s="35" t="s">
        <v>66</v>
      </c>
      <c r="P10" s="35" t="s">
        <v>69</v>
      </c>
      <c r="Q10" s="35" t="s">
        <v>70</v>
      </c>
      <c r="R10" s="36"/>
      <c r="S10" s="50" t="str">
        <f>"467,5"</f>
        <v>467,5</v>
      </c>
      <c r="T10" s="15" t="str">
        <f>"316,6845"</f>
        <v>316,6845</v>
      </c>
      <c r="U10" s="13" t="s">
        <v>96</v>
      </c>
    </row>
    <row r="11" spans="1:21">
      <c r="A11" s="38" t="s">
        <v>122</v>
      </c>
      <c r="B11" s="16" t="s">
        <v>133</v>
      </c>
      <c r="C11" s="16" t="s">
        <v>134</v>
      </c>
      <c r="D11" s="16" t="s">
        <v>135</v>
      </c>
      <c r="E11" s="17" t="s">
        <v>317</v>
      </c>
      <c r="F11" s="16" t="s">
        <v>269</v>
      </c>
      <c r="G11" s="37" t="s">
        <v>65</v>
      </c>
      <c r="H11" s="37" t="s">
        <v>66</v>
      </c>
      <c r="I11" s="40" t="s">
        <v>69</v>
      </c>
      <c r="J11" s="38"/>
      <c r="K11" s="37" t="s">
        <v>38</v>
      </c>
      <c r="L11" s="40" t="s">
        <v>18</v>
      </c>
      <c r="M11" s="40" t="s">
        <v>18</v>
      </c>
      <c r="N11" s="38"/>
      <c r="O11" s="40" t="s">
        <v>69</v>
      </c>
      <c r="P11" s="37" t="s">
        <v>70</v>
      </c>
      <c r="Q11" s="37" t="s">
        <v>74</v>
      </c>
      <c r="R11" s="38"/>
      <c r="S11" s="51" t="str">
        <f>"430,0"</f>
        <v>430,0</v>
      </c>
      <c r="T11" s="18" t="str">
        <f>"290,4220"</f>
        <v>290,4220</v>
      </c>
      <c r="U11" s="45" t="s">
        <v>264</v>
      </c>
    </row>
    <row r="13" spans="1:21" ht="16">
      <c r="A13" s="74" t="s">
        <v>75</v>
      </c>
      <c r="B13" s="74"/>
      <c r="C13" s="74"/>
      <c r="D13" s="74"/>
      <c r="E13" s="75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1:21">
      <c r="A14" s="31" t="s">
        <v>121</v>
      </c>
      <c r="B14" s="7" t="s">
        <v>136</v>
      </c>
      <c r="C14" s="7" t="s">
        <v>137</v>
      </c>
      <c r="D14" s="7" t="s">
        <v>138</v>
      </c>
      <c r="E14" s="8" t="s">
        <v>317</v>
      </c>
      <c r="F14" s="7" t="s">
        <v>270</v>
      </c>
      <c r="G14" s="32" t="s">
        <v>65</v>
      </c>
      <c r="H14" s="30" t="s">
        <v>66</v>
      </c>
      <c r="I14" s="32" t="s">
        <v>139</v>
      </c>
      <c r="J14" s="31"/>
      <c r="K14" s="30" t="s">
        <v>40</v>
      </c>
      <c r="L14" s="30" t="s">
        <v>41</v>
      </c>
      <c r="M14" s="32" t="s">
        <v>140</v>
      </c>
      <c r="N14" s="31"/>
      <c r="O14" s="30" t="s">
        <v>33</v>
      </c>
      <c r="P14" s="30" t="s">
        <v>141</v>
      </c>
      <c r="Q14" s="30" t="s">
        <v>139</v>
      </c>
      <c r="R14" s="31"/>
      <c r="S14" s="48" t="str">
        <f>"432,5"</f>
        <v>432,5</v>
      </c>
      <c r="T14" s="9" t="str">
        <f>"278,7030"</f>
        <v>278,7030</v>
      </c>
      <c r="U14" s="42" t="s">
        <v>265</v>
      </c>
    </row>
    <row r="16" spans="1:21" ht="16">
      <c r="A16" s="74" t="s">
        <v>81</v>
      </c>
      <c r="B16" s="74"/>
      <c r="C16" s="74"/>
      <c r="D16" s="74"/>
      <c r="E16" s="7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21">
      <c r="A17" s="34" t="s">
        <v>121</v>
      </c>
      <c r="B17" s="10" t="s">
        <v>142</v>
      </c>
      <c r="C17" s="10" t="s">
        <v>143</v>
      </c>
      <c r="D17" s="10" t="s">
        <v>144</v>
      </c>
      <c r="E17" s="11" t="s">
        <v>317</v>
      </c>
      <c r="F17" s="10" t="s">
        <v>270</v>
      </c>
      <c r="G17" s="33" t="s">
        <v>95</v>
      </c>
      <c r="H17" s="33" t="s">
        <v>55</v>
      </c>
      <c r="I17" s="33" t="s">
        <v>145</v>
      </c>
      <c r="J17" s="34"/>
      <c r="K17" s="33" t="s">
        <v>69</v>
      </c>
      <c r="L17" s="33" t="s">
        <v>87</v>
      </c>
      <c r="M17" s="39" t="s">
        <v>70</v>
      </c>
      <c r="N17" s="34"/>
      <c r="O17" s="33" t="s">
        <v>146</v>
      </c>
      <c r="P17" s="33" t="s">
        <v>60</v>
      </c>
      <c r="Q17" s="33" t="s">
        <v>101</v>
      </c>
      <c r="R17" s="34"/>
      <c r="S17" s="49" t="str">
        <f>"667,5"</f>
        <v>667,5</v>
      </c>
      <c r="T17" s="12" t="str">
        <f>"408,7102"</f>
        <v>408,7102</v>
      </c>
      <c r="U17" s="10"/>
    </row>
    <row r="18" spans="1:21">
      <c r="A18" s="38" t="s">
        <v>122</v>
      </c>
      <c r="B18" s="16" t="s">
        <v>147</v>
      </c>
      <c r="C18" s="16" t="s">
        <v>148</v>
      </c>
      <c r="D18" s="16" t="s">
        <v>149</v>
      </c>
      <c r="E18" s="17" t="s">
        <v>317</v>
      </c>
      <c r="F18" s="16" t="s">
        <v>270</v>
      </c>
      <c r="G18" s="37" t="s">
        <v>70</v>
      </c>
      <c r="H18" s="37" t="s">
        <v>74</v>
      </c>
      <c r="I18" s="37" t="s">
        <v>129</v>
      </c>
      <c r="J18" s="38"/>
      <c r="K18" s="37" t="s">
        <v>33</v>
      </c>
      <c r="L18" s="37" t="s">
        <v>65</v>
      </c>
      <c r="M18" s="40" t="s">
        <v>141</v>
      </c>
      <c r="N18" s="38"/>
      <c r="O18" s="40" t="s">
        <v>101</v>
      </c>
      <c r="P18" s="37" t="s">
        <v>150</v>
      </c>
      <c r="Q18" s="40" t="s">
        <v>89</v>
      </c>
      <c r="R18" s="38"/>
      <c r="S18" s="51" t="str">
        <f>"615,0"</f>
        <v>615,0</v>
      </c>
      <c r="T18" s="18" t="str">
        <f>"378,7170"</f>
        <v>378,7170</v>
      </c>
      <c r="U18" s="16"/>
    </row>
    <row r="20" spans="1:21" ht="16">
      <c r="A20" s="74" t="s">
        <v>97</v>
      </c>
      <c r="B20" s="74"/>
      <c r="C20" s="74"/>
      <c r="D20" s="74"/>
      <c r="E20" s="75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21">
      <c r="A21" s="34" t="s">
        <v>121</v>
      </c>
      <c r="B21" s="10" t="s">
        <v>151</v>
      </c>
      <c r="C21" s="10" t="s">
        <v>152</v>
      </c>
      <c r="D21" s="10" t="s">
        <v>153</v>
      </c>
      <c r="E21" s="11" t="s">
        <v>318</v>
      </c>
      <c r="F21" s="10" t="s">
        <v>270</v>
      </c>
      <c r="G21" s="33" t="s">
        <v>45</v>
      </c>
      <c r="H21" s="33" t="s">
        <v>31</v>
      </c>
      <c r="I21" s="33" t="s">
        <v>32</v>
      </c>
      <c r="J21" s="34"/>
      <c r="K21" s="33" t="s">
        <v>18</v>
      </c>
      <c r="L21" s="33" t="s">
        <v>40</v>
      </c>
      <c r="M21" s="39" t="s">
        <v>41</v>
      </c>
      <c r="N21" s="34"/>
      <c r="O21" s="33" t="s">
        <v>32</v>
      </c>
      <c r="P21" s="33" t="s">
        <v>49</v>
      </c>
      <c r="Q21" s="33" t="s">
        <v>141</v>
      </c>
      <c r="R21" s="34"/>
      <c r="S21" s="49" t="str">
        <f>"385,0"</f>
        <v>385,0</v>
      </c>
      <c r="T21" s="12" t="str">
        <f>"229,7680"</f>
        <v>229,7680</v>
      </c>
      <c r="U21" s="43" t="s">
        <v>266</v>
      </c>
    </row>
    <row r="22" spans="1:21">
      <c r="A22" s="38" t="s">
        <v>121</v>
      </c>
      <c r="B22" s="16" t="s">
        <v>154</v>
      </c>
      <c r="C22" s="16" t="s">
        <v>155</v>
      </c>
      <c r="D22" s="16" t="s">
        <v>156</v>
      </c>
      <c r="E22" s="17" t="s">
        <v>317</v>
      </c>
      <c r="F22" s="16" t="s">
        <v>269</v>
      </c>
      <c r="G22" s="40" t="s">
        <v>70</v>
      </c>
      <c r="H22" s="37" t="s">
        <v>70</v>
      </c>
      <c r="I22" s="40" t="s">
        <v>80</v>
      </c>
      <c r="J22" s="38"/>
      <c r="K22" s="37" t="s">
        <v>31</v>
      </c>
      <c r="L22" s="37" t="s">
        <v>32</v>
      </c>
      <c r="M22" s="40" t="s">
        <v>57</v>
      </c>
      <c r="N22" s="38"/>
      <c r="O22" s="37" t="s">
        <v>74</v>
      </c>
      <c r="P22" s="37" t="s">
        <v>157</v>
      </c>
      <c r="Q22" s="40" t="s">
        <v>58</v>
      </c>
      <c r="R22" s="38"/>
      <c r="S22" s="51" t="str">
        <f>"515,0"</f>
        <v>515,0</v>
      </c>
      <c r="T22" s="18" t="str">
        <f>"305,1890"</f>
        <v>305,1890</v>
      </c>
      <c r="U22" s="45" t="s">
        <v>262</v>
      </c>
    </row>
    <row r="24" spans="1:21" ht="16">
      <c r="F24" s="20"/>
      <c r="G24" s="5"/>
    </row>
    <row r="25" spans="1:21" ht="16">
      <c r="F25" s="20"/>
      <c r="G25" s="5"/>
    </row>
    <row r="26" spans="1:21" ht="16">
      <c r="F26" s="20"/>
      <c r="G26" s="5"/>
    </row>
    <row r="27" spans="1:21" ht="16">
      <c r="F27" s="20"/>
      <c r="G27" s="5"/>
    </row>
    <row r="28" spans="1:21" ht="16">
      <c r="F28" s="20"/>
      <c r="G28" s="5"/>
    </row>
    <row r="29" spans="1:21" ht="16">
      <c r="F29" s="20"/>
      <c r="G29" s="5"/>
    </row>
    <row r="30" spans="1:21" ht="16">
      <c r="F30" s="20"/>
      <c r="G30" s="5"/>
    </row>
    <row r="31" spans="1:21">
      <c r="G31" s="5"/>
    </row>
    <row r="32" spans="1:21">
      <c r="C32" s="28"/>
      <c r="D32" s="28"/>
      <c r="E32" s="28"/>
      <c r="F32" s="28"/>
      <c r="L32" s="6"/>
      <c r="M32" s="6"/>
      <c r="N32" s="5"/>
      <c r="O32" s="3"/>
      <c r="P32" s="3"/>
      <c r="Q32" s="3"/>
      <c r="R32" s="3"/>
      <c r="S32" s="52"/>
      <c r="T32" s="3"/>
      <c r="U32" s="3"/>
    </row>
    <row r="33" spans="3:21">
      <c r="C33" s="28"/>
      <c r="D33" s="28"/>
      <c r="E33" s="28"/>
      <c r="F33" s="28"/>
      <c r="L33" s="6"/>
      <c r="M33" s="6"/>
      <c r="N33" s="5"/>
      <c r="O33" s="3"/>
      <c r="P33" s="3"/>
      <c r="Q33" s="3"/>
      <c r="R33" s="3"/>
      <c r="S33" s="52"/>
      <c r="T33" s="3"/>
      <c r="U33" s="3"/>
    </row>
    <row r="34" spans="3:21">
      <c r="C34" s="28"/>
      <c r="D34" s="28"/>
      <c r="E34" s="28"/>
      <c r="F34" s="28"/>
      <c r="L34" s="6"/>
      <c r="M34" s="6"/>
      <c r="N34" s="5"/>
      <c r="O34" s="3"/>
      <c r="P34" s="3"/>
      <c r="Q34" s="3"/>
      <c r="R34" s="3"/>
      <c r="S34" s="52"/>
      <c r="T34" s="3"/>
      <c r="U34" s="3"/>
    </row>
    <row r="35" spans="3:21">
      <c r="C35" s="28"/>
      <c r="D35" s="28"/>
      <c r="E35" s="28"/>
      <c r="F35" s="28"/>
      <c r="L35" s="6"/>
      <c r="M35" s="6"/>
      <c r="N35" s="5"/>
      <c r="O35" s="3"/>
      <c r="P35" s="3"/>
      <c r="Q35" s="3"/>
      <c r="R35" s="3"/>
      <c r="S35" s="52"/>
      <c r="T35" s="3"/>
      <c r="U35" s="3"/>
    </row>
    <row r="36" spans="3:21">
      <c r="C36" s="28"/>
      <c r="D36" s="28"/>
      <c r="E36" s="28"/>
      <c r="F36" s="28"/>
      <c r="L36" s="6"/>
      <c r="M36" s="6"/>
      <c r="N36" s="5"/>
      <c r="O36" s="3"/>
      <c r="P36" s="3"/>
      <c r="Q36" s="3"/>
      <c r="R36" s="3"/>
      <c r="S36" s="52"/>
      <c r="T36" s="3"/>
      <c r="U36" s="3"/>
    </row>
    <row r="37" spans="3:21">
      <c r="C37" s="28"/>
      <c r="D37" s="28"/>
      <c r="E37" s="28"/>
      <c r="F37" s="28"/>
      <c r="L37" s="6"/>
      <c r="M37" s="6"/>
      <c r="N37" s="5"/>
      <c r="O37" s="3"/>
      <c r="P37" s="3"/>
      <c r="Q37" s="3"/>
      <c r="R37" s="3"/>
      <c r="S37" s="52"/>
      <c r="T37" s="3"/>
      <c r="U37" s="3"/>
    </row>
    <row r="38" spans="3:21">
      <c r="C38" s="28"/>
      <c r="D38" s="28"/>
      <c r="E38" s="28"/>
      <c r="F38" s="28"/>
      <c r="L38" s="6"/>
      <c r="M38" s="6"/>
      <c r="N38" s="5"/>
      <c r="O38" s="3"/>
      <c r="P38" s="3"/>
      <c r="Q38" s="3"/>
      <c r="R38" s="3"/>
      <c r="S38" s="52"/>
      <c r="T38" s="3"/>
      <c r="U38" s="3"/>
    </row>
    <row r="39" spans="3:21">
      <c r="C39" s="28"/>
      <c r="D39" s="28"/>
      <c r="E39" s="28"/>
      <c r="F39" s="28"/>
      <c r="L39" s="6"/>
      <c r="M39" s="6"/>
      <c r="N39" s="5"/>
      <c r="O39" s="3"/>
      <c r="P39" s="3"/>
      <c r="Q39" s="3"/>
      <c r="R39" s="3"/>
      <c r="S39" s="52"/>
      <c r="T39" s="3"/>
      <c r="U39" s="3"/>
    </row>
    <row r="40" spans="3:21">
      <c r="C40" s="28"/>
      <c r="D40" s="28"/>
      <c r="E40" s="28"/>
      <c r="F40" s="28"/>
      <c r="L40" s="6"/>
      <c r="M40" s="6"/>
      <c r="N40" s="5"/>
      <c r="O40" s="3"/>
      <c r="P40" s="3"/>
      <c r="Q40" s="3"/>
      <c r="R40" s="3"/>
      <c r="S40" s="52"/>
      <c r="T40" s="3"/>
      <c r="U40" s="3"/>
    </row>
    <row r="41" spans="3:21">
      <c r="C41" s="28"/>
      <c r="D41" s="28"/>
      <c r="E41" s="28"/>
      <c r="F41" s="28"/>
      <c r="L41" s="6"/>
      <c r="M41" s="6"/>
      <c r="N41" s="5"/>
      <c r="O41" s="3"/>
      <c r="P41" s="3"/>
      <c r="Q41" s="3"/>
      <c r="R41" s="3"/>
      <c r="S41" s="52"/>
      <c r="T41" s="3"/>
      <c r="U41" s="3"/>
    </row>
    <row r="42" spans="3:21">
      <c r="C42" s="28"/>
      <c r="D42" s="28"/>
      <c r="E42" s="28"/>
      <c r="F42" s="28"/>
      <c r="L42" s="6"/>
      <c r="M42" s="6"/>
      <c r="N42" s="5"/>
      <c r="O42" s="3"/>
      <c r="P42" s="3"/>
      <c r="Q42" s="3"/>
      <c r="R42" s="3"/>
      <c r="S42" s="52"/>
      <c r="T42" s="3"/>
      <c r="U42" s="3"/>
    </row>
    <row r="43" spans="3:21">
      <c r="C43" s="28"/>
      <c r="D43" s="28"/>
      <c r="E43" s="28"/>
      <c r="F43" s="28"/>
      <c r="L43" s="6"/>
      <c r="M43" s="6"/>
      <c r="N43" s="5"/>
      <c r="O43" s="3"/>
      <c r="P43" s="3"/>
      <c r="Q43" s="3"/>
      <c r="R43" s="3"/>
      <c r="S43" s="52"/>
      <c r="T43" s="3"/>
      <c r="U43" s="3"/>
    </row>
    <row r="44" spans="3:21">
      <c r="C44" s="28"/>
      <c r="D44" s="28"/>
      <c r="E44" s="28"/>
      <c r="F44" s="28"/>
      <c r="L44" s="6"/>
      <c r="M44" s="6"/>
      <c r="N44" s="5"/>
      <c r="O44" s="3"/>
      <c r="P44" s="3"/>
      <c r="Q44" s="3"/>
      <c r="R44" s="3"/>
      <c r="S44" s="52"/>
      <c r="T44" s="3"/>
      <c r="U44" s="3"/>
    </row>
    <row r="45" spans="3:21">
      <c r="C45" s="28"/>
      <c r="D45" s="28"/>
      <c r="E45" s="28"/>
      <c r="F45" s="28"/>
      <c r="L45" s="6"/>
      <c r="M45" s="6"/>
      <c r="N45" s="5"/>
      <c r="O45" s="3"/>
      <c r="P45" s="3"/>
      <c r="Q45" s="3"/>
      <c r="R45" s="3"/>
      <c r="S45" s="52"/>
      <c r="T45" s="3"/>
      <c r="U45" s="3"/>
    </row>
    <row r="46" spans="3:21">
      <c r="C46" s="28"/>
      <c r="D46" s="28"/>
      <c r="E46" s="28"/>
      <c r="F46" s="28"/>
      <c r="L46" s="6"/>
      <c r="M46" s="6"/>
      <c r="N46" s="5"/>
      <c r="O46" s="3"/>
      <c r="P46" s="3"/>
      <c r="Q46" s="3"/>
      <c r="R46" s="3"/>
      <c r="S46" s="52"/>
      <c r="T46" s="3"/>
      <c r="U46" s="3"/>
    </row>
    <row r="47" spans="3:21">
      <c r="C47" s="28"/>
      <c r="D47" s="28"/>
      <c r="E47" s="28"/>
      <c r="F47" s="28"/>
      <c r="L47" s="6"/>
      <c r="M47" s="6"/>
      <c r="N47" s="5"/>
      <c r="O47" s="3"/>
      <c r="P47" s="3"/>
      <c r="Q47" s="3"/>
      <c r="R47" s="3"/>
      <c r="S47" s="52"/>
      <c r="T47" s="3"/>
      <c r="U47" s="3"/>
    </row>
    <row r="48" spans="3:21">
      <c r="C48" s="28"/>
      <c r="D48" s="28"/>
      <c r="E48" s="28"/>
      <c r="F48" s="28"/>
      <c r="L48" s="6"/>
      <c r="M48" s="6"/>
      <c r="N48" s="5"/>
      <c r="O48" s="3"/>
      <c r="P48" s="3"/>
      <c r="Q48" s="3"/>
      <c r="R48" s="3"/>
      <c r="S48" s="52"/>
      <c r="T48" s="3"/>
      <c r="U48" s="3"/>
    </row>
    <row r="49" spans="5:7">
      <c r="E49" s="5"/>
      <c r="F49" s="19"/>
      <c r="G49" s="5"/>
    </row>
  </sheetData>
  <mergeCells count="18">
    <mergeCell ref="A8:R8"/>
    <mergeCell ref="A13:R13"/>
    <mergeCell ref="A16:R16"/>
    <mergeCell ref="A20:R20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1640625" style="5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29.5" style="5" bestFit="1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5" width="7.83203125" style="6" bestFit="1" customWidth="1"/>
    <col min="16" max="16" width="8.5" style="6" bestFit="1" customWidth="1"/>
    <col min="17" max="17" width="16.6640625" style="5" customWidth="1"/>
    <col min="18" max="16384" width="9.1640625" style="3"/>
  </cols>
  <sheetData>
    <row r="1" spans="1:17" s="2" customFormat="1" ht="29" customHeight="1">
      <c r="A1" s="61" t="s">
        <v>304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310</v>
      </c>
      <c r="H3" s="73"/>
      <c r="I3" s="73"/>
      <c r="J3" s="73"/>
      <c r="K3" s="73" t="s">
        <v>311</v>
      </c>
      <c r="L3" s="73"/>
      <c r="M3" s="73"/>
      <c r="N3" s="73"/>
      <c r="O3" s="55" t="s">
        <v>1</v>
      </c>
      <c r="P3" s="55" t="s">
        <v>3</v>
      </c>
      <c r="Q3" s="57" t="s">
        <v>2</v>
      </c>
    </row>
    <row r="4" spans="1:17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58"/>
    </row>
    <row r="5" spans="1:17" ht="16">
      <c r="A5" s="59" t="s">
        <v>81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>
      <c r="A6" s="31" t="s">
        <v>121</v>
      </c>
      <c r="B6" s="7" t="s">
        <v>239</v>
      </c>
      <c r="C6" s="7" t="s">
        <v>290</v>
      </c>
      <c r="D6" s="7" t="s">
        <v>240</v>
      </c>
      <c r="E6" s="8" t="s">
        <v>315</v>
      </c>
      <c r="F6" s="7" t="s">
        <v>270</v>
      </c>
      <c r="G6" s="30" t="s">
        <v>41</v>
      </c>
      <c r="H6" s="32" t="s">
        <v>140</v>
      </c>
      <c r="I6" s="32" t="s">
        <v>140</v>
      </c>
      <c r="J6" s="31"/>
      <c r="K6" s="30" t="s">
        <v>17</v>
      </c>
      <c r="L6" s="32" t="s">
        <v>241</v>
      </c>
      <c r="M6" s="32" t="s">
        <v>241</v>
      </c>
      <c r="N6" s="31"/>
      <c r="O6" s="9" t="str">
        <f>"190,0"</f>
        <v>190,0</v>
      </c>
      <c r="P6" s="9" t="str">
        <f>"111,6155"</f>
        <v>111,6155</v>
      </c>
      <c r="Q6" s="42" t="s">
        <v>254</v>
      </c>
    </row>
    <row r="8" spans="1:17">
      <c r="D8" s="28"/>
      <c r="E8" s="28"/>
      <c r="F8" s="28"/>
      <c r="J8" s="6"/>
      <c r="K8" s="6"/>
      <c r="L8" s="5"/>
      <c r="M8" s="3"/>
      <c r="N8" s="3"/>
      <c r="O8" s="3"/>
      <c r="P8" s="3"/>
      <c r="Q8" s="3"/>
    </row>
    <row r="9" spans="1:17">
      <c r="D9" s="28"/>
      <c r="E9" s="28"/>
      <c r="F9" s="28"/>
      <c r="J9" s="6"/>
      <c r="K9" s="6"/>
      <c r="L9" s="5"/>
      <c r="M9" s="3"/>
      <c r="N9" s="3"/>
      <c r="O9" s="3"/>
      <c r="P9" s="3"/>
      <c r="Q9" s="3"/>
    </row>
    <row r="10" spans="1:17">
      <c r="D10" s="28"/>
      <c r="E10" s="28"/>
      <c r="F10" s="28"/>
      <c r="J10" s="6"/>
      <c r="K10" s="6"/>
      <c r="L10" s="5"/>
      <c r="M10" s="3"/>
      <c r="N10" s="3"/>
      <c r="O10" s="3"/>
      <c r="P10" s="3"/>
      <c r="Q10" s="3"/>
    </row>
    <row r="11" spans="1:17">
      <c r="D11" s="28"/>
      <c r="E11" s="28"/>
      <c r="F11" s="28"/>
      <c r="J11" s="6"/>
      <c r="K11" s="6"/>
      <c r="L11" s="5"/>
      <c r="M11" s="3"/>
      <c r="N11" s="3"/>
      <c r="O11" s="3"/>
      <c r="P11" s="3"/>
      <c r="Q11" s="3"/>
    </row>
    <row r="12" spans="1:17">
      <c r="D12" s="28"/>
      <c r="E12" s="28"/>
      <c r="F12" s="28"/>
      <c r="J12" s="6"/>
      <c r="K12" s="6"/>
      <c r="L12" s="5"/>
      <c r="M12" s="3"/>
      <c r="N12" s="3"/>
      <c r="O12" s="3"/>
      <c r="P12" s="3"/>
      <c r="Q12" s="3"/>
    </row>
    <row r="13" spans="1:17">
      <c r="D13" s="28"/>
      <c r="E13" s="28"/>
      <c r="F13" s="28"/>
      <c r="J13" s="6"/>
      <c r="K13" s="6"/>
      <c r="L13" s="5"/>
      <c r="M13" s="3"/>
      <c r="N13" s="3"/>
      <c r="O13" s="3"/>
      <c r="P13" s="3"/>
      <c r="Q13" s="3"/>
    </row>
    <row r="14" spans="1:17">
      <c r="D14" s="28"/>
      <c r="E14" s="28"/>
      <c r="F14" s="28"/>
      <c r="J14" s="6"/>
      <c r="K14" s="6"/>
      <c r="L14" s="5"/>
      <c r="M14" s="3"/>
      <c r="N14" s="3"/>
      <c r="O14" s="3"/>
      <c r="P14" s="3"/>
      <c r="Q14" s="3"/>
    </row>
    <row r="15" spans="1:17">
      <c r="D15" s="28"/>
      <c r="E15" s="28"/>
      <c r="F15" s="28"/>
      <c r="J15" s="6"/>
      <c r="K15" s="6"/>
      <c r="L15" s="5"/>
      <c r="M15" s="3"/>
      <c r="N15" s="3"/>
      <c r="O15" s="3"/>
      <c r="P15" s="3"/>
      <c r="Q15" s="3"/>
    </row>
    <row r="16" spans="1:17">
      <c r="D16" s="28"/>
      <c r="E16" s="28"/>
      <c r="F16" s="28"/>
      <c r="J16" s="6"/>
      <c r="K16" s="6"/>
      <c r="L16" s="5"/>
      <c r="M16" s="3"/>
      <c r="N16" s="3"/>
      <c r="O16" s="3"/>
      <c r="P16" s="3"/>
      <c r="Q16" s="3"/>
    </row>
    <row r="17" spans="3:17">
      <c r="C17" s="28"/>
      <c r="D17" s="28"/>
      <c r="E17" s="28"/>
      <c r="F17" s="28"/>
      <c r="I17" s="6"/>
      <c r="J17" s="6"/>
      <c r="K17" s="5"/>
      <c r="L17" s="3"/>
      <c r="M17" s="3"/>
      <c r="N17" s="3"/>
      <c r="O17" s="3"/>
      <c r="P17" s="3"/>
      <c r="Q17" s="3"/>
    </row>
    <row r="18" spans="3:17">
      <c r="C18" s="28"/>
      <c r="D18" s="28"/>
      <c r="E18" s="28"/>
      <c r="F18" s="28"/>
      <c r="I18" s="6"/>
      <c r="J18" s="6"/>
      <c r="K18" s="5"/>
      <c r="L18" s="3"/>
      <c r="M18" s="3"/>
      <c r="N18" s="3"/>
      <c r="O18" s="3"/>
      <c r="P18" s="3"/>
      <c r="Q18" s="3"/>
    </row>
    <row r="19" spans="3:17">
      <c r="C19" s="28"/>
      <c r="D19" s="28"/>
      <c r="E19" s="28"/>
      <c r="F19" s="28"/>
      <c r="I19" s="6"/>
      <c r="J19" s="6"/>
      <c r="K19" s="5"/>
      <c r="L19" s="3"/>
      <c r="M19" s="3"/>
      <c r="N19" s="3"/>
      <c r="O19" s="3"/>
      <c r="P19" s="3"/>
      <c r="Q19" s="3"/>
    </row>
    <row r="20" spans="3:17">
      <c r="C20" s="28"/>
      <c r="D20" s="28"/>
      <c r="E20" s="28"/>
      <c r="F20" s="28"/>
      <c r="I20" s="6"/>
      <c r="J20" s="6"/>
      <c r="K20" s="5"/>
      <c r="L20" s="3"/>
      <c r="M20" s="3"/>
      <c r="N20" s="3"/>
      <c r="O20" s="3"/>
      <c r="P20" s="3"/>
      <c r="Q20" s="3"/>
    </row>
    <row r="21" spans="3:17">
      <c r="E21" s="5"/>
      <c r="F21" s="19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83203125" style="5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29.5" style="5" bestFit="1" customWidth="1"/>
    <col min="7" max="9" width="5.5" style="28" customWidth="1"/>
    <col min="10" max="10" width="4.83203125" style="28" customWidth="1"/>
    <col min="11" max="11" width="10.5" style="6" bestFit="1" customWidth="1"/>
    <col min="12" max="12" width="7.5" style="6" bestFit="1" customWidth="1"/>
    <col min="13" max="13" width="17.6640625" style="5" customWidth="1"/>
    <col min="14" max="16384" width="9.1640625" style="3"/>
  </cols>
  <sheetData>
    <row r="1" spans="1:13" s="2" customFormat="1" ht="29" customHeight="1">
      <c r="A1" s="61" t="s">
        <v>305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310</v>
      </c>
      <c r="H3" s="73"/>
      <c r="I3" s="73"/>
      <c r="J3" s="73"/>
      <c r="K3" s="55" t="s">
        <v>214</v>
      </c>
      <c r="L3" s="55" t="s">
        <v>3</v>
      </c>
      <c r="M3" s="57" t="s">
        <v>2</v>
      </c>
    </row>
    <row r="4" spans="1:13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81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31" t="s">
        <v>121</v>
      </c>
      <c r="B6" s="7" t="s">
        <v>239</v>
      </c>
      <c r="C6" s="7" t="s">
        <v>290</v>
      </c>
      <c r="D6" s="7" t="s">
        <v>240</v>
      </c>
      <c r="E6" s="8" t="s">
        <v>315</v>
      </c>
      <c r="F6" s="7" t="s">
        <v>270</v>
      </c>
      <c r="G6" s="30" t="s">
        <v>41</v>
      </c>
      <c r="H6" s="32" t="s">
        <v>140</v>
      </c>
      <c r="I6" s="32" t="s">
        <v>140</v>
      </c>
      <c r="J6" s="31"/>
      <c r="K6" s="9" t="str">
        <f>"105,0"</f>
        <v>105,0</v>
      </c>
      <c r="L6" s="9" t="str">
        <f>"61,6823"</f>
        <v>61,6823</v>
      </c>
      <c r="M6" s="42" t="s">
        <v>254</v>
      </c>
    </row>
    <row r="8" spans="1:13">
      <c r="M8" s="3"/>
    </row>
    <row r="9" spans="1:13">
      <c r="M9" s="3"/>
    </row>
    <row r="10" spans="1:13">
      <c r="M10" s="3"/>
    </row>
    <row r="11" spans="1:13">
      <c r="M11" s="3"/>
    </row>
    <row r="12" spans="1:13">
      <c r="M12" s="3"/>
    </row>
    <row r="13" spans="1:13">
      <c r="M13" s="3"/>
    </row>
    <row r="14" spans="1:13" ht="16">
      <c r="F14" s="20"/>
      <c r="G14" s="5"/>
      <c r="K14" s="28"/>
      <c r="M14" s="6"/>
    </row>
    <row r="15" spans="1:13">
      <c r="G15" s="5"/>
      <c r="K15" s="28"/>
      <c r="M15" s="6"/>
    </row>
    <row r="16" spans="1:13" ht="18">
      <c r="C16" s="21"/>
      <c r="E16" s="5"/>
      <c r="M16" s="3"/>
    </row>
    <row r="17" spans="3:13">
      <c r="C17" s="28"/>
      <c r="D17" s="28"/>
      <c r="E17" s="28"/>
      <c r="F17" s="6"/>
      <c r="G17" s="3"/>
      <c r="H17" s="3"/>
      <c r="I17" s="3"/>
      <c r="J17" s="3"/>
      <c r="K17" s="3"/>
      <c r="L17" s="3"/>
      <c r="M17" s="3"/>
    </row>
    <row r="18" spans="3:13">
      <c r="C18" s="28"/>
      <c r="D18" s="28"/>
      <c r="E18" s="28"/>
      <c r="F18" s="6"/>
      <c r="G18" s="3"/>
      <c r="H18" s="3"/>
      <c r="I18" s="3"/>
      <c r="J18" s="3"/>
      <c r="K18" s="3"/>
      <c r="L18" s="3"/>
      <c r="M18" s="3"/>
    </row>
    <row r="19" spans="3:13">
      <c r="C19" s="28"/>
      <c r="D19" s="28"/>
      <c r="E19" s="28"/>
      <c r="F19" s="6"/>
      <c r="G19" s="3"/>
      <c r="H19" s="3"/>
      <c r="I19" s="3"/>
      <c r="J19" s="3"/>
      <c r="K19" s="3"/>
      <c r="L19" s="3"/>
      <c r="M19" s="3"/>
    </row>
    <row r="20" spans="3:13">
      <c r="C20" s="28"/>
      <c r="D20" s="28"/>
      <c r="E20" s="28"/>
      <c r="F20" s="6"/>
      <c r="G20" s="3"/>
      <c r="H20" s="3"/>
      <c r="I20" s="3"/>
      <c r="J20" s="3"/>
      <c r="K20" s="3"/>
      <c r="L20" s="3"/>
      <c r="M20" s="3"/>
    </row>
    <row r="21" spans="3:13">
      <c r="E21" s="5"/>
      <c r="F21" s="19"/>
      <c r="G21" s="5"/>
      <c r="K21" s="28"/>
      <c r="M21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2"/>
  <sheetViews>
    <sheetView topLeftCell="S1"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2.6640625" style="5" customWidth="1"/>
    <col min="7" max="9" width="5.5" style="28" customWidth="1"/>
    <col min="10" max="10" width="4.83203125" style="28" customWidth="1"/>
    <col min="11" max="11" width="10.5" style="6" bestFit="1" customWidth="1"/>
    <col min="12" max="12" width="7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61" t="s">
        <v>306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310</v>
      </c>
      <c r="H3" s="73"/>
      <c r="I3" s="73"/>
      <c r="J3" s="73"/>
      <c r="K3" s="55" t="s">
        <v>214</v>
      </c>
      <c r="L3" s="55" t="s">
        <v>3</v>
      </c>
      <c r="M3" s="57" t="s">
        <v>2</v>
      </c>
    </row>
    <row r="4" spans="1:13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10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31" t="s">
        <v>121</v>
      </c>
      <c r="B6" s="7" t="s">
        <v>247</v>
      </c>
      <c r="C6" s="7" t="s">
        <v>248</v>
      </c>
      <c r="D6" s="7" t="s">
        <v>249</v>
      </c>
      <c r="E6" s="8" t="s">
        <v>324</v>
      </c>
      <c r="F6" s="7" t="s">
        <v>270</v>
      </c>
      <c r="G6" s="30" t="s">
        <v>16</v>
      </c>
      <c r="H6" s="30" t="s">
        <v>39</v>
      </c>
      <c r="I6" s="32" t="s">
        <v>183</v>
      </c>
      <c r="J6" s="31"/>
      <c r="K6" s="9" t="str">
        <f>"47,5"</f>
        <v>47,5</v>
      </c>
      <c r="L6" s="9" t="str">
        <f>"59,1670"</f>
        <v>59,1670</v>
      </c>
      <c r="M6" s="7"/>
    </row>
    <row r="8" spans="1:13" ht="16">
      <c r="A8" s="74" t="s">
        <v>179</v>
      </c>
      <c r="B8" s="74"/>
      <c r="C8" s="74"/>
      <c r="D8" s="74"/>
      <c r="E8" s="75"/>
      <c r="F8" s="74"/>
      <c r="G8" s="74"/>
      <c r="H8" s="74"/>
      <c r="I8" s="74"/>
      <c r="J8" s="74"/>
    </row>
    <row r="9" spans="1:13">
      <c r="A9" s="31" t="s">
        <v>121</v>
      </c>
      <c r="B9" s="7" t="s">
        <v>250</v>
      </c>
      <c r="C9" s="7" t="s">
        <v>291</v>
      </c>
      <c r="D9" s="7" t="s">
        <v>251</v>
      </c>
      <c r="E9" s="8" t="s">
        <v>318</v>
      </c>
      <c r="F9" s="7" t="s">
        <v>270</v>
      </c>
      <c r="G9" s="30" t="s">
        <v>39</v>
      </c>
      <c r="H9" s="30" t="s">
        <v>14</v>
      </c>
      <c r="I9" s="32" t="s">
        <v>183</v>
      </c>
      <c r="J9" s="31"/>
      <c r="K9" s="9" t="str">
        <f>"50,0"</f>
        <v>50,0</v>
      </c>
      <c r="L9" s="9" t="str">
        <f>"42,9825"</f>
        <v>42,9825</v>
      </c>
      <c r="M9" s="42" t="s">
        <v>255</v>
      </c>
    </row>
    <row r="11" spans="1:13" ht="16">
      <c r="A11" s="74" t="s">
        <v>21</v>
      </c>
      <c r="B11" s="74"/>
      <c r="C11" s="74"/>
      <c r="D11" s="74"/>
      <c r="E11" s="75"/>
      <c r="F11" s="74"/>
      <c r="G11" s="74"/>
      <c r="H11" s="74"/>
      <c r="I11" s="74"/>
      <c r="J11" s="74"/>
    </row>
    <row r="12" spans="1:13">
      <c r="A12" s="31" t="s">
        <v>121</v>
      </c>
      <c r="B12" s="7" t="s">
        <v>252</v>
      </c>
      <c r="C12" s="7" t="s">
        <v>292</v>
      </c>
      <c r="D12" s="7" t="s">
        <v>36</v>
      </c>
      <c r="E12" s="8" t="s">
        <v>318</v>
      </c>
      <c r="F12" s="7" t="s">
        <v>270</v>
      </c>
      <c r="G12" s="30" t="s">
        <v>253</v>
      </c>
      <c r="H12" s="30" t="s">
        <v>16</v>
      </c>
      <c r="I12" s="32" t="s">
        <v>13</v>
      </c>
      <c r="J12" s="31"/>
      <c r="K12" s="9" t="str">
        <f>"42,5"</f>
        <v>42,5</v>
      </c>
      <c r="L12" s="9" t="str">
        <f>"32,3000"</f>
        <v>32,3000</v>
      </c>
      <c r="M12" s="42" t="s">
        <v>256</v>
      </c>
    </row>
    <row r="14" spans="1:13" ht="16">
      <c r="A14" s="74" t="s">
        <v>42</v>
      </c>
      <c r="B14" s="74"/>
      <c r="C14" s="74"/>
      <c r="D14" s="74"/>
      <c r="E14" s="75"/>
      <c r="F14" s="74"/>
      <c r="G14" s="74"/>
      <c r="H14" s="74"/>
      <c r="I14" s="74"/>
      <c r="J14" s="74"/>
    </row>
    <row r="15" spans="1:13">
      <c r="A15" s="34" t="s">
        <v>121</v>
      </c>
      <c r="B15" s="10" t="s">
        <v>215</v>
      </c>
      <c r="C15" s="10" t="s">
        <v>216</v>
      </c>
      <c r="D15" s="10" t="s">
        <v>217</v>
      </c>
      <c r="E15" s="11" t="s">
        <v>317</v>
      </c>
      <c r="F15" s="10" t="s">
        <v>270</v>
      </c>
      <c r="G15" s="33" t="s">
        <v>14</v>
      </c>
      <c r="H15" s="33" t="s">
        <v>15</v>
      </c>
      <c r="I15" s="33" t="s">
        <v>184</v>
      </c>
      <c r="J15" s="34"/>
      <c r="K15" s="12" t="str">
        <f>"57,5"</f>
        <v>57,5</v>
      </c>
      <c r="L15" s="12" t="str">
        <f>"40,7042"</f>
        <v>40,7042</v>
      </c>
      <c r="M15" s="10"/>
    </row>
    <row r="16" spans="1:13">
      <c r="A16" s="38" t="s">
        <v>121</v>
      </c>
      <c r="B16" s="16" t="s">
        <v>215</v>
      </c>
      <c r="C16" s="16" t="s">
        <v>293</v>
      </c>
      <c r="D16" s="16" t="s">
        <v>217</v>
      </c>
      <c r="E16" s="17" t="s">
        <v>315</v>
      </c>
      <c r="F16" s="16" t="s">
        <v>270</v>
      </c>
      <c r="G16" s="37" t="s">
        <v>14</v>
      </c>
      <c r="H16" s="37" t="s">
        <v>15</v>
      </c>
      <c r="I16" s="37" t="s">
        <v>184</v>
      </c>
      <c r="J16" s="38"/>
      <c r="K16" s="18" t="str">
        <f>"57,5"</f>
        <v>57,5</v>
      </c>
      <c r="L16" s="18" t="str">
        <f>"40,7042"</f>
        <v>40,7042</v>
      </c>
      <c r="M16" s="16"/>
    </row>
    <row r="18" spans="1:13" ht="16">
      <c r="A18" s="74" t="s">
        <v>50</v>
      </c>
      <c r="B18" s="74"/>
      <c r="C18" s="74"/>
      <c r="D18" s="74"/>
      <c r="E18" s="75"/>
      <c r="F18" s="74"/>
      <c r="G18" s="74"/>
      <c r="H18" s="74"/>
      <c r="I18" s="74"/>
      <c r="J18" s="74"/>
    </row>
    <row r="19" spans="1:13">
      <c r="A19" s="31" t="s">
        <v>121</v>
      </c>
      <c r="B19" s="7" t="s">
        <v>127</v>
      </c>
      <c r="C19" s="7" t="s">
        <v>276</v>
      </c>
      <c r="D19" s="7" t="s">
        <v>128</v>
      </c>
      <c r="E19" s="8" t="s">
        <v>316</v>
      </c>
      <c r="F19" s="7" t="s">
        <v>270</v>
      </c>
      <c r="G19" s="30" t="s">
        <v>15</v>
      </c>
      <c r="H19" s="30" t="s">
        <v>28</v>
      </c>
      <c r="I19" s="30" t="s">
        <v>47</v>
      </c>
      <c r="J19" s="31"/>
      <c r="K19" s="9" t="str">
        <f>"70,0"</f>
        <v>70,0</v>
      </c>
      <c r="L19" s="9" t="str">
        <f>"45,4825"</f>
        <v>45,4825</v>
      </c>
      <c r="M19" s="7"/>
    </row>
    <row r="21" spans="1:13" ht="16">
      <c r="A21" s="74" t="s">
        <v>81</v>
      </c>
      <c r="B21" s="74"/>
      <c r="C21" s="74"/>
      <c r="D21" s="74"/>
      <c r="E21" s="75"/>
      <c r="F21" s="74"/>
      <c r="G21" s="74"/>
      <c r="H21" s="74"/>
      <c r="I21" s="74"/>
      <c r="J21" s="74"/>
    </row>
    <row r="22" spans="1:13">
      <c r="A22" s="31" t="s">
        <v>121</v>
      </c>
      <c r="B22" s="7" t="s">
        <v>239</v>
      </c>
      <c r="C22" s="7" t="s">
        <v>290</v>
      </c>
      <c r="D22" s="7" t="s">
        <v>240</v>
      </c>
      <c r="E22" s="8" t="s">
        <v>315</v>
      </c>
      <c r="F22" s="7" t="s">
        <v>270</v>
      </c>
      <c r="G22" s="30" t="s">
        <v>17</v>
      </c>
      <c r="H22" s="32" t="s">
        <v>241</v>
      </c>
      <c r="I22" s="32" t="s">
        <v>241</v>
      </c>
      <c r="J22" s="31"/>
      <c r="K22" s="9" t="str">
        <f>"85,0"</f>
        <v>85,0</v>
      </c>
      <c r="L22" s="9" t="str">
        <f>"49,9333"</f>
        <v>49,9333</v>
      </c>
      <c r="M22" s="42" t="s">
        <v>257</v>
      </c>
    </row>
    <row r="24" spans="1:13">
      <c r="D24" s="28"/>
      <c r="E24" s="28"/>
      <c r="F24" s="28"/>
      <c r="G24" s="6"/>
      <c r="H24" s="6"/>
      <c r="I24" s="3"/>
      <c r="J24" s="3"/>
      <c r="K24" s="3"/>
      <c r="L24" s="3"/>
      <c r="M24" s="3"/>
    </row>
    <row r="25" spans="1:13">
      <c r="D25" s="28"/>
      <c r="E25" s="28"/>
      <c r="F25" s="28"/>
      <c r="G25" s="6"/>
      <c r="H25" s="6"/>
      <c r="I25" s="3"/>
      <c r="J25" s="3"/>
      <c r="K25" s="3"/>
      <c r="L25" s="3"/>
      <c r="M25" s="3"/>
    </row>
    <row r="26" spans="1:13">
      <c r="D26" s="28"/>
      <c r="E26" s="28"/>
      <c r="F26" s="28"/>
      <c r="G26" s="6"/>
      <c r="H26" s="6"/>
      <c r="I26" s="3"/>
      <c r="J26" s="3"/>
      <c r="K26" s="3"/>
      <c r="L26" s="3"/>
      <c r="M26" s="3"/>
    </row>
    <row r="27" spans="1:13">
      <c r="D27" s="28"/>
      <c r="E27" s="28"/>
      <c r="F27" s="28"/>
      <c r="G27" s="6"/>
      <c r="H27" s="6"/>
      <c r="I27" s="3"/>
      <c r="J27" s="3"/>
      <c r="K27" s="3"/>
      <c r="L27" s="3"/>
      <c r="M27" s="3"/>
    </row>
    <row r="28" spans="1:13">
      <c r="D28" s="28"/>
      <c r="E28" s="28"/>
      <c r="F28" s="28"/>
      <c r="G28" s="6"/>
      <c r="H28" s="6"/>
      <c r="I28" s="3"/>
      <c r="J28" s="3"/>
      <c r="K28" s="3"/>
      <c r="L28" s="3"/>
      <c r="M28" s="3"/>
    </row>
    <row r="29" spans="1:13">
      <c r="D29" s="28"/>
      <c r="E29" s="28"/>
      <c r="F29" s="28"/>
      <c r="G29" s="6"/>
      <c r="H29" s="6"/>
      <c r="I29" s="3"/>
      <c r="J29" s="3"/>
      <c r="K29" s="3"/>
      <c r="L29" s="3"/>
      <c r="M29" s="3"/>
    </row>
    <row r="30" spans="1:13">
      <c r="D30" s="28"/>
      <c r="E30" s="28"/>
      <c r="F30" s="28"/>
      <c r="G30" s="6"/>
      <c r="H30" s="6"/>
      <c r="I30" s="3"/>
      <c r="J30" s="3"/>
      <c r="K30" s="3"/>
      <c r="L30" s="3"/>
      <c r="M30" s="3"/>
    </row>
    <row r="31" spans="1:13">
      <c r="D31" s="28"/>
      <c r="E31" s="28"/>
      <c r="F31" s="28"/>
      <c r="G31" s="6"/>
      <c r="H31" s="6"/>
      <c r="I31" s="3"/>
      <c r="J31" s="3"/>
      <c r="K31" s="3"/>
      <c r="L31" s="3"/>
      <c r="M31" s="3"/>
    </row>
    <row r="32" spans="1:13">
      <c r="D32" s="28"/>
      <c r="E32" s="28"/>
      <c r="F32" s="28"/>
      <c r="G32" s="6"/>
      <c r="H32" s="6"/>
      <c r="I32" s="3"/>
      <c r="J32" s="3"/>
      <c r="K32" s="3"/>
      <c r="L32" s="3"/>
      <c r="M32" s="3"/>
    </row>
    <row r="33" spans="3:13"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>
      <c r="C34" s="28"/>
      <c r="D34" s="28"/>
      <c r="E34" s="28"/>
      <c r="F34" s="6"/>
      <c r="G34" s="6"/>
      <c r="H34" s="3"/>
      <c r="I34" s="3"/>
      <c r="J34" s="3"/>
      <c r="K34" s="3"/>
      <c r="L34" s="3"/>
      <c r="M34" s="3"/>
    </row>
    <row r="35" spans="3:13">
      <c r="C35" s="28"/>
      <c r="D35" s="28"/>
      <c r="E35" s="28"/>
      <c r="F35" s="6"/>
      <c r="G35" s="6"/>
      <c r="H35" s="3"/>
      <c r="I35" s="3"/>
      <c r="J35" s="3"/>
      <c r="K35" s="3"/>
      <c r="L35" s="3"/>
      <c r="M35" s="3"/>
    </row>
    <row r="36" spans="3:13">
      <c r="C36" s="28"/>
      <c r="D36" s="28"/>
      <c r="E36" s="28"/>
      <c r="F36" s="6"/>
      <c r="G36" s="6"/>
      <c r="H36" s="3"/>
      <c r="I36" s="3"/>
      <c r="J36" s="3"/>
      <c r="K36" s="3"/>
      <c r="L36" s="3"/>
      <c r="M36" s="3"/>
    </row>
    <row r="37" spans="3:13">
      <c r="C37" s="28"/>
      <c r="D37" s="28"/>
      <c r="E37" s="28"/>
      <c r="F37" s="6"/>
      <c r="G37" s="6"/>
      <c r="H37" s="3"/>
      <c r="I37" s="3"/>
      <c r="J37" s="3"/>
      <c r="K37" s="3"/>
      <c r="L37" s="3"/>
      <c r="M37" s="3"/>
    </row>
    <row r="38" spans="3:13">
      <c r="C38" s="28"/>
      <c r="D38" s="28"/>
      <c r="E38" s="28"/>
      <c r="F38" s="6"/>
      <c r="G38" s="6"/>
      <c r="H38" s="3"/>
      <c r="I38" s="3"/>
      <c r="J38" s="3"/>
      <c r="K38" s="3"/>
      <c r="L38" s="3"/>
      <c r="M38" s="3"/>
    </row>
    <row r="39" spans="3:13">
      <c r="C39" s="28"/>
      <c r="D39" s="28"/>
      <c r="E39" s="28"/>
      <c r="F39" s="6"/>
      <c r="G39" s="6"/>
      <c r="H39" s="3"/>
      <c r="I39" s="3"/>
      <c r="J39" s="3"/>
      <c r="K39" s="3"/>
      <c r="L39" s="3"/>
      <c r="M39" s="3"/>
    </row>
    <row r="40" spans="3:13">
      <c r="C40" s="28"/>
      <c r="D40" s="28"/>
      <c r="E40" s="28"/>
      <c r="F40" s="6"/>
      <c r="G40" s="6"/>
      <c r="H40" s="3"/>
      <c r="I40" s="3"/>
      <c r="J40" s="3"/>
      <c r="K40" s="3"/>
      <c r="L40" s="3"/>
      <c r="M40" s="3"/>
    </row>
    <row r="41" spans="3:13">
      <c r="C41" s="28"/>
      <c r="D41" s="28"/>
      <c r="E41" s="28"/>
      <c r="F41" s="6"/>
      <c r="G41" s="6"/>
      <c r="H41" s="3"/>
      <c r="I41" s="3"/>
      <c r="J41" s="3"/>
      <c r="K41" s="3"/>
      <c r="L41" s="3"/>
      <c r="M41" s="3"/>
    </row>
    <row r="42" spans="3:13">
      <c r="C42" s="28"/>
      <c r="D42" s="28"/>
      <c r="E42" s="28"/>
      <c r="F42" s="6"/>
      <c r="G42" s="6"/>
      <c r="H42" s="3"/>
      <c r="I42" s="3"/>
      <c r="J42" s="3"/>
      <c r="K42" s="3"/>
      <c r="L42" s="3"/>
      <c r="M42" s="3"/>
    </row>
    <row r="43" spans="3:13">
      <c r="C43" s="28"/>
      <c r="D43" s="28"/>
      <c r="E43" s="28"/>
      <c r="F43" s="6"/>
      <c r="G43" s="6"/>
      <c r="H43" s="3"/>
      <c r="I43" s="3"/>
      <c r="J43" s="3"/>
      <c r="K43" s="3"/>
      <c r="L43" s="3"/>
      <c r="M43" s="3"/>
    </row>
    <row r="44" spans="3:13">
      <c r="C44" s="28"/>
      <c r="D44" s="28"/>
      <c r="E44" s="28"/>
      <c r="F44" s="6"/>
      <c r="G44" s="6"/>
      <c r="H44" s="3"/>
      <c r="I44" s="3"/>
      <c r="J44" s="3"/>
      <c r="K44" s="3"/>
      <c r="L44" s="3"/>
      <c r="M44" s="3"/>
    </row>
    <row r="45" spans="3:13">
      <c r="C45" s="28"/>
      <c r="D45" s="28"/>
      <c r="E45" s="28"/>
      <c r="F45" s="6"/>
      <c r="G45" s="6"/>
      <c r="H45" s="3"/>
      <c r="I45" s="3"/>
      <c r="J45" s="3"/>
      <c r="K45" s="3"/>
      <c r="L45" s="3"/>
      <c r="M45" s="3"/>
    </row>
    <row r="46" spans="3:13">
      <c r="C46" s="28"/>
      <c r="D46" s="28"/>
      <c r="E46" s="28"/>
      <c r="F46" s="6"/>
      <c r="G46" s="6"/>
      <c r="H46" s="3"/>
      <c r="I46" s="3"/>
      <c r="J46" s="3"/>
      <c r="K46" s="3"/>
      <c r="L46" s="3"/>
      <c r="M46" s="3"/>
    </row>
    <row r="47" spans="3:13">
      <c r="C47" s="28"/>
      <c r="D47" s="28"/>
      <c r="E47" s="28"/>
      <c r="F47" s="6"/>
      <c r="G47" s="6"/>
      <c r="H47" s="3"/>
      <c r="I47" s="3"/>
      <c r="J47" s="3"/>
      <c r="K47" s="3"/>
      <c r="L47" s="3"/>
      <c r="M47" s="3"/>
    </row>
    <row r="48" spans="3:13">
      <c r="C48" s="28"/>
      <c r="D48" s="28"/>
      <c r="E48" s="28"/>
      <c r="F48" s="6"/>
      <c r="G48" s="6"/>
      <c r="H48" s="3"/>
      <c r="I48" s="3"/>
      <c r="J48" s="3"/>
      <c r="K48" s="3"/>
      <c r="L48" s="3"/>
      <c r="M48" s="3"/>
    </row>
    <row r="49" spans="3:13">
      <c r="C49" s="28"/>
      <c r="D49" s="28"/>
      <c r="E49" s="28"/>
      <c r="F49" s="6"/>
      <c r="G49" s="6"/>
      <c r="H49" s="3"/>
      <c r="I49" s="3"/>
      <c r="J49" s="3"/>
      <c r="K49" s="3"/>
      <c r="L49" s="3"/>
      <c r="M49" s="3"/>
    </row>
    <row r="50" spans="3:13">
      <c r="C50" s="28"/>
      <c r="D50" s="28"/>
      <c r="E50" s="28"/>
      <c r="F50" s="6"/>
      <c r="G50" s="6"/>
      <c r="H50" s="3"/>
      <c r="I50" s="3"/>
      <c r="J50" s="3"/>
      <c r="K50" s="3"/>
      <c r="L50" s="3"/>
      <c r="M50" s="3"/>
    </row>
    <row r="51" spans="3:13">
      <c r="C51" s="28"/>
      <c r="D51" s="28"/>
      <c r="E51" s="28"/>
      <c r="F51" s="6"/>
      <c r="G51" s="6"/>
      <c r="H51" s="3"/>
      <c r="I51" s="3"/>
      <c r="J51" s="3"/>
      <c r="K51" s="3"/>
      <c r="L51" s="3"/>
      <c r="M51" s="3"/>
    </row>
    <row r="52" spans="3:13">
      <c r="E52" s="5"/>
      <c r="F52" s="19"/>
      <c r="G52" s="5"/>
      <c r="K52" s="28"/>
      <c r="M52" s="6"/>
    </row>
  </sheetData>
  <mergeCells count="17">
    <mergeCell ref="A21:J21"/>
    <mergeCell ref="A5:J5"/>
    <mergeCell ref="A8:J8"/>
    <mergeCell ref="A11:J11"/>
    <mergeCell ref="A14:J14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"/>
  <sheetViews>
    <sheetView tabSelected="1"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31.1640625" style="5" customWidth="1"/>
    <col min="7" max="9" width="5.5" style="28" customWidth="1"/>
    <col min="10" max="10" width="4.83203125" style="28" customWidth="1"/>
    <col min="11" max="11" width="10.5" style="6" bestFit="1" customWidth="1"/>
    <col min="12" max="12" width="7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61" t="s">
        <v>307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6" t="s">
        <v>5</v>
      </c>
      <c r="G3" s="73" t="s">
        <v>310</v>
      </c>
      <c r="H3" s="73"/>
      <c r="I3" s="73"/>
      <c r="J3" s="73"/>
      <c r="K3" s="55" t="s">
        <v>214</v>
      </c>
      <c r="L3" s="55" t="s">
        <v>3</v>
      </c>
      <c r="M3" s="57" t="s">
        <v>2</v>
      </c>
    </row>
    <row r="4" spans="1:13" s="1" customFormat="1" ht="21" customHeight="1" thickBot="1">
      <c r="A4" s="70"/>
      <c r="B4" s="77"/>
      <c r="C4" s="72"/>
      <c r="D4" s="72"/>
      <c r="E4" s="56"/>
      <c r="F4" s="78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10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31" t="s">
        <v>121</v>
      </c>
      <c r="B6" s="7" t="s">
        <v>11</v>
      </c>
      <c r="C6" s="7" t="s">
        <v>242</v>
      </c>
      <c r="D6" s="7" t="s">
        <v>12</v>
      </c>
      <c r="E6" s="8" t="s">
        <v>324</v>
      </c>
      <c r="F6" s="7" t="s">
        <v>271</v>
      </c>
      <c r="G6" s="30" t="s">
        <v>177</v>
      </c>
      <c r="H6" s="30" t="s">
        <v>243</v>
      </c>
      <c r="I6" s="32" t="s">
        <v>178</v>
      </c>
      <c r="J6" s="31"/>
      <c r="K6" s="9" t="str">
        <f>"25,0"</f>
        <v>25,0</v>
      </c>
      <c r="L6" s="9" t="str">
        <f>"43,2388"</f>
        <v>43,2388</v>
      </c>
      <c r="M6" s="7" t="s">
        <v>20</v>
      </c>
    </row>
    <row r="8" spans="1:13" ht="16">
      <c r="A8" s="74" t="s">
        <v>50</v>
      </c>
      <c r="B8" s="74"/>
      <c r="C8" s="74"/>
      <c r="D8" s="74"/>
      <c r="E8" s="75"/>
      <c r="F8" s="74"/>
      <c r="G8" s="74"/>
      <c r="H8" s="74"/>
      <c r="I8" s="74"/>
      <c r="J8" s="74"/>
    </row>
    <row r="9" spans="1:13">
      <c r="A9" s="31" t="s">
        <v>121</v>
      </c>
      <c r="B9" s="7" t="s">
        <v>51</v>
      </c>
      <c r="C9" s="7" t="s">
        <v>52</v>
      </c>
      <c r="D9" s="7" t="s">
        <v>53</v>
      </c>
      <c r="E9" s="8" t="s">
        <v>317</v>
      </c>
      <c r="F9" s="7" t="s">
        <v>270</v>
      </c>
      <c r="G9" s="30" t="s">
        <v>230</v>
      </c>
      <c r="H9" s="32" t="s">
        <v>47</v>
      </c>
      <c r="I9" s="30" t="s">
        <v>47</v>
      </c>
      <c r="J9" s="31"/>
      <c r="K9" s="9" t="str">
        <f>"70,0"</f>
        <v>70,0</v>
      </c>
      <c r="L9" s="9" t="str">
        <f>"46,7705"</f>
        <v>46,7705</v>
      </c>
      <c r="M9" s="7"/>
    </row>
    <row r="11" spans="1:13" ht="16">
      <c r="A11" s="74" t="s">
        <v>81</v>
      </c>
      <c r="B11" s="74"/>
      <c r="C11" s="74"/>
      <c r="D11" s="74"/>
      <c r="E11" s="75"/>
      <c r="F11" s="74"/>
      <c r="G11" s="74"/>
      <c r="H11" s="74"/>
      <c r="I11" s="74"/>
      <c r="J11" s="74"/>
    </row>
    <row r="12" spans="1:13">
      <c r="A12" s="31" t="s">
        <v>121</v>
      </c>
      <c r="B12" s="7" t="s">
        <v>244</v>
      </c>
      <c r="C12" s="7" t="s">
        <v>245</v>
      </c>
      <c r="D12" s="7" t="s">
        <v>246</v>
      </c>
      <c r="E12" s="8" t="s">
        <v>317</v>
      </c>
      <c r="F12" s="7" t="s">
        <v>270</v>
      </c>
      <c r="G12" s="30" t="s">
        <v>17</v>
      </c>
      <c r="H12" s="30" t="s">
        <v>18</v>
      </c>
      <c r="I12" s="32" t="s">
        <v>190</v>
      </c>
      <c r="J12" s="31"/>
      <c r="K12" s="9" t="str">
        <f>"90,0"</f>
        <v>90,0</v>
      </c>
      <c r="L12" s="9" t="str">
        <f>"52,7040"</f>
        <v>52,7040</v>
      </c>
      <c r="M12" s="7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5">
    <pageSetUpPr fitToPage="1"/>
  </sheetPr>
  <dimension ref="A1:U53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3.164062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8" style="5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7" width="5.5" style="28" customWidth="1"/>
    <col min="18" max="18" width="4.83203125" style="28" customWidth="1"/>
    <col min="19" max="19" width="7.83203125" style="6" bestFit="1" customWidth="1"/>
    <col min="20" max="20" width="8.5" style="6" bestFit="1" customWidth="1"/>
    <col min="21" max="21" width="18" style="5" customWidth="1"/>
    <col min="22" max="16384" width="9.1640625" style="3"/>
  </cols>
  <sheetData>
    <row r="1" spans="1:21" s="2" customFormat="1" ht="29" customHeight="1">
      <c r="A1" s="61" t="s">
        <v>296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7</v>
      </c>
      <c r="H3" s="73"/>
      <c r="I3" s="73"/>
      <c r="J3" s="73"/>
      <c r="K3" s="73" t="s">
        <v>8</v>
      </c>
      <c r="L3" s="73"/>
      <c r="M3" s="73"/>
      <c r="N3" s="73"/>
      <c r="O3" s="73" t="s">
        <v>9</v>
      </c>
      <c r="P3" s="73"/>
      <c r="Q3" s="73"/>
      <c r="R3" s="73"/>
      <c r="S3" s="55" t="s">
        <v>1</v>
      </c>
      <c r="T3" s="55" t="s">
        <v>3</v>
      </c>
      <c r="U3" s="57" t="s">
        <v>2</v>
      </c>
    </row>
    <row r="4" spans="1:21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58"/>
    </row>
    <row r="5" spans="1:21" ht="16">
      <c r="A5" s="59" t="s">
        <v>10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>
      <c r="A6" s="31" t="s">
        <v>121</v>
      </c>
      <c r="B6" s="7" t="s">
        <v>11</v>
      </c>
      <c r="C6" s="7" t="s">
        <v>277</v>
      </c>
      <c r="D6" s="7" t="s">
        <v>12</v>
      </c>
      <c r="E6" s="8" t="s">
        <v>319</v>
      </c>
      <c r="F6" s="7" t="s">
        <v>271</v>
      </c>
      <c r="G6" s="30" t="s">
        <v>13</v>
      </c>
      <c r="H6" s="30" t="s">
        <v>14</v>
      </c>
      <c r="I6" s="30" t="s">
        <v>15</v>
      </c>
      <c r="J6" s="31"/>
      <c r="K6" s="30" t="s">
        <v>16</v>
      </c>
      <c r="L6" s="32" t="s">
        <v>13</v>
      </c>
      <c r="M6" s="30" t="s">
        <v>13</v>
      </c>
      <c r="N6" s="31"/>
      <c r="O6" s="30" t="s">
        <v>17</v>
      </c>
      <c r="P6" s="30" t="s">
        <v>18</v>
      </c>
      <c r="Q6" s="30" t="s">
        <v>19</v>
      </c>
      <c r="R6" s="31"/>
      <c r="S6" s="9" t="str">
        <f>"195,0"</f>
        <v>195,0</v>
      </c>
      <c r="T6" s="9" t="str">
        <f>"392,7944"</f>
        <v>392,7944</v>
      </c>
      <c r="U6" s="7" t="s">
        <v>20</v>
      </c>
    </row>
    <row r="8" spans="1:21" ht="16">
      <c r="A8" s="74" t="s">
        <v>21</v>
      </c>
      <c r="B8" s="74"/>
      <c r="C8" s="74"/>
      <c r="D8" s="74"/>
      <c r="E8" s="75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21">
      <c r="A9" s="34" t="s">
        <v>121</v>
      </c>
      <c r="B9" s="10" t="s">
        <v>22</v>
      </c>
      <c r="C9" s="10" t="s">
        <v>23</v>
      </c>
      <c r="D9" s="10" t="s">
        <v>24</v>
      </c>
      <c r="E9" s="11" t="s">
        <v>318</v>
      </c>
      <c r="F9" s="10" t="s">
        <v>271</v>
      </c>
      <c r="G9" s="33" t="s">
        <v>25</v>
      </c>
      <c r="H9" s="33" t="s">
        <v>26</v>
      </c>
      <c r="I9" s="33" t="s">
        <v>27</v>
      </c>
      <c r="J9" s="34"/>
      <c r="K9" s="33" t="s">
        <v>28</v>
      </c>
      <c r="L9" s="33" t="s">
        <v>29</v>
      </c>
      <c r="M9" s="33" t="s">
        <v>30</v>
      </c>
      <c r="N9" s="34"/>
      <c r="O9" s="33" t="s">
        <v>31</v>
      </c>
      <c r="P9" s="33" t="s">
        <v>32</v>
      </c>
      <c r="Q9" s="33" t="s">
        <v>33</v>
      </c>
      <c r="R9" s="34"/>
      <c r="S9" s="12" t="str">
        <f>"345,0"</f>
        <v>345,0</v>
      </c>
      <c r="T9" s="12" t="str">
        <f>"359,4900"</f>
        <v>359,4900</v>
      </c>
      <c r="U9" s="43" t="s">
        <v>20</v>
      </c>
    </row>
    <row r="10" spans="1:21">
      <c r="A10" s="36" t="s">
        <v>121</v>
      </c>
      <c r="B10" s="13" t="s">
        <v>22</v>
      </c>
      <c r="C10" s="13" t="s">
        <v>34</v>
      </c>
      <c r="D10" s="13" t="s">
        <v>24</v>
      </c>
      <c r="E10" s="14" t="s">
        <v>317</v>
      </c>
      <c r="F10" s="13" t="s">
        <v>271</v>
      </c>
      <c r="G10" s="35" t="s">
        <v>25</v>
      </c>
      <c r="H10" s="35" t="s">
        <v>26</v>
      </c>
      <c r="I10" s="35" t="s">
        <v>27</v>
      </c>
      <c r="J10" s="36"/>
      <c r="K10" s="35" t="s">
        <v>28</v>
      </c>
      <c r="L10" s="35" t="s">
        <v>29</v>
      </c>
      <c r="M10" s="35" t="s">
        <v>30</v>
      </c>
      <c r="N10" s="36"/>
      <c r="O10" s="35" t="s">
        <v>31</v>
      </c>
      <c r="P10" s="35" t="s">
        <v>32</v>
      </c>
      <c r="Q10" s="35" t="s">
        <v>33</v>
      </c>
      <c r="R10" s="36"/>
      <c r="S10" s="15" t="str">
        <f>"345,0"</f>
        <v>345,0</v>
      </c>
      <c r="T10" s="15" t="str">
        <f>"359,4900"</f>
        <v>359,4900</v>
      </c>
      <c r="U10" s="44" t="s">
        <v>20</v>
      </c>
    </row>
    <row r="11" spans="1:21">
      <c r="A11" s="38" t="s">
        <v>121</v>
      </c>
      <c r="B11" s="16" t="s">
        <v>35</v>
      </c>
      <c r="C11" s="16" t="s">
        <v>278</v>
      </c>
      <c r="D11" s="16" t="s">
        <v>36</v>
      </c>
      <c r="E11" s="17" t="s">
        <v>320</v>
      </c>
      <c r="F11" s="16" t="s">
        <v>271</v>
      </c>
      <c r="G11" s="37" t="s">
        <v>37</v>
      </c>
      <c r="H11" s="37" t="s">
        <v>30</v>
      </c>
      <c r="I11" s="37" t="s">
        <v>38</v>
      </c>
      <c r="J11" s="38"/>
      <c r="K11" s="37" t="s">
        <v>16</v>
      </c>
      <c r="L11" s="37" t="s">
        <v>13</v>
      </c>
      <c r="M11" s="37" t="s">
        <v>39</v>
      </c>
      <c r="N11" s="38"/>
      <c r="O11" s="37" t="s">
        <v>19</v>
      </c>
      <c r="P11" s="37" t="s">
        <v>40</v>
      </c>
      <c r="Q11" s="37" t="s">
        <v>41</v>
      </c>
      <c r="R11" s="38"/>
      <c r="S11" s="18" t="str">
        <f>"232,5"</f>
        <v>232,5</v>
      </c>
      <c r="T11" s="18" t="str">
        <f>"391,8223"</f>
        <v>391,8223</v>
      </c>
      <c r="U11" s="16" t="s">
        <v>20</v>
      </c>
    </row>
    <row r="13" spans="1:21" ht="16">
      <c r="A13" s="74" t="s">
        <v>42</v>
      </c>
      <c r="B13" s="74"/>
      <c r="C13" s="74"/>
      <c r="D13" s="74"/>
      <c r="E13" s="75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1:21">
      <c r="A14" s="31" t="s">
        <v>121</v>
      </c>
      <c r="B14" s="7" t="s">
        <v>43</v>
      </c>
      <c r="C14" s="7" t="s">
        <v>279</v>
      </c>
      <c r="D14" s="7" t="s">
        <v>44</v>
      </c>
      <c r="E14" s="8" t="s">
        <v>321</v>
      </c>
      <c r="F14" s="7" t="s">
        <v>272</v>
      </c>
      <c r="G14" s="30" t="s">
        <v>40</v>
      </c>
      <c r="H14" s="32" t="s">
        <v>45</v>
      </c>
      <c r="I14" s="30" t="s">
        <v>46</v>
      </c>
      <c r="J14" s="31"/>
      <c r="K14" s="30" t="s">
        <v>47</v>
      </c>
      <c r="L14" s="30" t="s">
        <v>38</v>
      </c>
      <c r="M14" s="30" t="s">
        <v>48</v>
      </c>
      <c r="N14" s="31"/>
      <c r="O14" s="30" t="s">
        <v>31</v>
      </c>
      <c r="P14" s="30" t="s">
        <v>33</v>
      </c>
      <c r="Q14" s="30" t="s">
        <v>49</v>
      </c>
      <c r="R14" s="31"/>
      <c r="S14" s="9" t="str">
        <f>"340,0"</f>
        <v>340,0</v>
      </c>
      <c r="T14" s="9" t="str">
        <f>"319,5510"</f>
        <v>319,5510</v>
      </c>
      <c r="U14" s="42" t="s">
        <v>260</v>
      </c>
    </row>
    <row r="16" spans="1:21" ht="16">
      <c r="A16" s="74" t="s">
        <v>50</v>
      </c>
      <c r="B16" s="74"/>
      <c r="C16" s="74"/>
      <c r="D16" s="74"/>
      <c r="E16" s="75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21">
      <c r="A17" s="34" t="s">
        <v>121</v>
      </c>
      <c r="B17" s="10" t="s">
        <v>51</v>
      </c>
      <c r="C17" s="10" t="s">
        <v>52</v>
      </c>
      <c r="D17" s="10" t="s">
        <v>53</v>
      </c>
      <c r="E17" s="11" t="s">
        <v>317</v>
      </c>
      <c r="F17" s="10" t="s">
        <v>270</v>
      </c>
      <c r="G17" s="33" t="s">
        <v>54</v>
      </c>
      <c r="H17" s="33" t="s">
        <v>55</v>
      </c>
      <c r="I17" s="33" t="s">
        <v>56</v>
      </c>
      <c r="J17" s="34"/>
      <c r="K17" s="33" t="s">
        <v>25</v>
      </c>
      <c r="L17" s="33" t="s">
        <v>26</v>
      </c>
      <c r="M17" s="39" t="s">
        <v>57</v>
      </c>
      <c r="N17" s="34"/>
      <c r="O17" s="33" t="s">
        <v>58</v>
      </c>
      <c r="P17" s="33" t="s">
        <v>59</v>
      </c>
      <c r="Q17" s="39" t="s">
        <v>60</v>
      </c>
      <c r="R17" s="34"/>
      <c r="S17" s="12" t="str">
        <f>"600,0"</f>
        <v>600,0</v>
      </c>
      <c r="T17" s="12" t="str">
        <f>"415,6200"</f>
        <v>415,6200</v>
      </c>
      <c r="U17" s="10"/>
    </row>
    <row r="18" spans="1:21">
      <c r="A18" s="36" t="s">
        <v>122</v>
      </c>
      <c r="B18" s="13" t="s">
        <v>61</v>
      </c>
      <c r="C18" s="13" t="s">
        <v>62</v>
      </c>
      <c r="D18" s="13" t="s">
        <v>63</v>
      </c>
      <c r="E18" s="14" t="s">
        <v>317</v>
      </c>
      <c r="F18" s="13" t="s">
        <v>64</v>
      </c>
      <c r="G18" s="35" t="s">
        <v>33</v>
      </c>
      <c r="H18" s="35" t="s">
        <v>65</v>
      </c>
      <c r="I18" s="35" t="s">
        <v>66</v>
      </c>
      <c r="J18" s="36"/>
      <c r="K18" s="35" t="s">
        <v>25</v>
      </c>
      <c r="L18" s="35" t="s">
        <v>67</v>
      </c>
      <c r="M18" s="35" t="s">
        <v>68</v>
      </c>
      <c r="N18" s="36"/>
      <c r="O18" s="35" t="s">
        <v>66</v>
      </c>
      <c r="P18" s="35" t="s">
        <v>69</v>
      </c>
      <c r="Q18" s="35" t="s">
        <v>70</v>
      </c>
      <c r="R18" s="36"/>
      <c r="S18" s="15" t="str">
        <f>"467,5"</f>
        <v>467,5</v>
      </c>
      <c r="T18" s="15" t="str">
        <f>"318,4143"</f>
        <v>318,4143</v>
      </c>
      <c r="U18" s="13"/>
    </row>
    <row r="19" spans="1:21">
      <c r="A19" s="38" t="s">
        <v>123</v>
      </c>
      <c r="B19" s="16" t="s">
        <v>71</v>
      </c>
      <c r="C19" s="16" t="s">
        <v>72</v>
      </c>
      <c r="D19" s="16" t="s">
        <v>73</v>
      </c>
      <c r="E19" s="17" t="s">
        <v>317</v>
      </c>
      <c r="F19" s="16" t="s">
        <v>270</v>
      </c>
      <c r="G19" s="40" t="s">
        <v>66</v>
      </c>
      <c r="H19" s="40" t="s">
        <v>66</v>
      </c>
      <c r="I19" s="37" t="s">
        <v>66</v>
      </c>
      <c r="J19" s="38"/>
      <c r="K19" s="37" t="s">
        <v>25</v>
      </c>
      <c r="L19" s="40" t="s">
        <v>31</v>
      </c>
      <c r="M19" s="40" t="s">
        <v>31</v>
      </c>
      <c r="N19" s="38"/>
      <c r="O19" s="40" t="s">
        <v>69</v>
      </c>
      <c r="P19" s="37" t="s">
        <v>70</v>
      </c>
      <c r="Q19" s="37" t="s">
        <v>74</v>
      </c>
      <c r="R19" s="38"/>
      <c r="S19" s="18" t="str">
        <f>"465,0"</f>
        <v>465,0</v>
      </c>
      <c r="T19" s="18" t="str">
        <f>"317,9670"</f>
        <v>317,9670</v>
      </c>
      <c r="U19" s="45" t="s">
        <v>267</v>
      </c>
    </row>
    <row r="21" spans="1:21" ht="16">
      <c r="A21" s="74" t="s">
        <v>75</v>
      </c>
      <c r="B21" s="74"/>
      <c r="C21" s="74"/>
      <c r="D21" s="74"/>
      <c r="E21" s="75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21">
      <c r="A22" s="31" t="s">
        <v>121</v>
      </c>
      <c r="B22" s="7" t="s">
        <v>76</v>
      </c>
      <c r="C22" s="7" t="s">
        <v>280</v>
      </c>
      <c r="D22" s="7" t="s">
        <v>77</v>
      </c>
      <c r="E22" s="8" t="s">
        <v>320</v>
      </c>
      <c r="F22" s="7" t="s">
        <v>272</v>
      </c>
      <c r="G22" s="30" t="s">
        <v>66</v>
      </c>
      <c r="H22" s="30" t="s">
        <v>69</v>
      </c>
      <c r="I22" s="30" t="s">
        <v>78</v>
      </c>
      <c r="J22" s="31"/>
      <c r="K22" s="30" t="s">
        <v>19</v>
      </c>
      <c r="L22" s="30" t="s">
        <v>40</v>
      </c>
      <c r="M22" s="30" t="s">
        <v>79</v>
      </c>
      <c r="N22" s="31"/>
      <c r="O22" s="30" t="s">
        <v>70</v>
      </c>
      <c r="P22" s="30" t="s">
        <v>74</v>
      </c>
      <c r="Q22" s="30" t="s">
        <v>80</v>
      </c>
      <c r="R22" s="31"/>
      <c r="S22" s="9" t="str">
        <f>"480,0"</f>
        <v>480,0</v>
      </c>
      <c r="T22" s="9" t="str">
        <f>"494,5079"</f>
        <v>494,5079</v>
      </c>
      <c r="U22" s="7"/>
    </row>
    <row r="24" spans="1:21" ht="16">
      <c r="A24" s="74" t="s">
        <v>81</v>
      </c>
      <c r="B24" s="74"/>
      <c r="C24" s="74"/>
      <c r="D24" s="74"/>
      <c r="E24" s="75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21">
      <c r="A25" s="34" t="s">
        <v>121</v>
      </c>
      <c r="B25" s="10" t="s">
        <v>82</v>
      </c>
      <c r="C25" s="10" t="s">
        <v>83</v>
      </c>
      <c r="D25" s="10" t="s">
        <v>84</v>
      </c>
      <c r="E25" s="11" t="s">
        <v>317</v>
      </c>
      <c r="F25" s="10" t="s">
        <v>272</v>
      </c>
      <c r="G25" s="33" t="s">
        <v>59</v>
      </c>
      <c r="H25" s="33" t="s">
        <v>85</v>
      </c>
      <c r="I25" s="33" t="s">
        <v>86</v>
      </c>
      <c r="J25" s="34"/>
      <c r="K25" s="33" t="s">
        <v>87</v>
      </c>
      <c r="L25" s="33" t="s">
        <v>88</v>
      </c>
      <c r="M25" s="39" t="s">
        <v>74</v>
      </c>
      <c r="N25" s="34"/>
      <c r="O25" s="33" t="s">
        <v>89</v>
      </c>
      <c r="P25" s="33" t="s">
        <v>90</v>
      </c>
      <c r="Q25" s="33" t="s">
        <v>91</v>
      </c>
      <c r="R25" s="34"/>
      <c r="S25" s="12" t="str">
        <f>"742,5"</f>
        <v>742,5</v>
      </c>
      <c r="T25" s="12" t="str">
        <f>"465,6960"</f>
        <v>465,6960</v>
      </c>
      <c r="U25" s="10"/>
    </row>
    <row r="26" spans="1:21">
      <c r="A26" s="38" t="s">
        <v>122</v>
      </c>
      <c r="B26" s="16" t="s">
        <v>92</v>
      </c>
      <c r="C26" s="16" t="s">
        <v>93</v>
      </c>
      <c r="D26" s="16" t="s">
        <v>94</v>
      </c>
      <c r="E26" s="17" t="s">
        <v>317</v>
      </c>
      <c r="F26" s="16" t="s">
        <v>270</v>
      </c>
      <c r="G26" s="37" t="s">
        <v>65</v>
      </c>
      <c r="H26" s="37" t="s">
        <v>66</v>
      </c>
      <c r="I26" s="37" t="s">
        <v>69</v>
      </c>
      <c r="J26" s="38"/>
      <c r="K26" s="37" t="s">
        <v>40</v>
      </c>
      <c r="L26" s="40" t="s">
        <v>45</v>
      </c>
      <c r="M26" s="37" t="s">
        <v>45</v>
      </c>
      <c r="N26" s="38"/>
      <c r="O26" s="37" t="s">
        <v>80</v>
      </c>
      <c r="P26" s="37" t="s">
        <v>95</v>
      </c>
      <c r="Q26" s="40" t="s">
        <v>58</v>
      </c>
      <c r="R26" s="38"/>
      <c r="S26" s="18" t="str">
        <f>"495,0"</f>
        <v>495,0</v>
      </c>
      <c r="T26" s="18" t="str">
        <f>"305,0685"</f>
        <v>305,0685</v>
      </c>
      <c r="U26" s="16" t="s">
        <v>96</v>
      </c>
    </row>
    <row r="28" spans="1:21" ht="16">
      <c r="A28" s="74" t="s">
        <v>97</v>
      </c>
      <c r="B28" s="74"/>
      <c r="C28" s="74"/>
      <c r="D28" s="74"/>
      <c r="E28" s="75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21">
      <c r="A29" s="34" t="s">
        <v>121</v>
      </c>
      <c r="B29" s="10" t="s">
        <v>98</v>
      </c>
      <c r="C29" s="10" t="s">
        <v>99</v>
      </c>
      <c r="D29" s="10" t="s">
        <v>100</v>
      </c>
      <c r="E29" s="11" t="s">
        <v>317</v>
      </c>
      <c r="F29" s="10" t="s">
        <v>269</v>
      </c>
      <c r="G29" s="33" t="s">
        <v>56</v>
      </c>
      <c r="H29" s="33" t="s">
        <v>60</v>
      </c>
      <c r="I29" s="33" t="s">
        <v>101</v>
      </c>
      <c r="J29" s="34"/>
      <c r="K29" s="33" t="s">
        <v>87</v>
      </c>
      <c r="L29" s="33" t="s">
        <v>102</v>
      </c>
      <c r="M29" s="39" t="s">
        <v>103</v>
      </c>
      <c r="N29" s="34"/>
      <c r="O29" s="33" t="s">
        <v>90</v>
      </c>
      <c r="P29" s="33" t="s">
        <v>104</v>
      </c>
      <c r="Q29" s="39" t="s">
        <v>105</v>
      </c>
      <c r="R29" s="34"/>
      <c r="S29" s="12" t="str">
        <f>"742,5"</f>
        <v>742,5</v>
      </c>
      <c r="T29" s="12" t="str">
        <f>"437,8522"</f>
        <v>437,8522</v>
      </c>
      <c r="U29" s="10" t="s">
        <v>106</v>
      </c>
    </row>
    <row r="30" spans="1:21">
      <c r="A30" s="38" t="s">
        <v>121</v>
      </c>
      <c r="B30" s="16" t="s">
        <v>107</v>
      </c>
      <c r="C30" s="16" t="s">
        <v>281</v>
      </c>
      <c r="D30" s="16" t="s">
        <v>108</v>
      </c>
      <c r="E30" s="17" t="s">
        <v>322</v>
      </c>
      <c r="F30" s="16" t="s">
        <v>269</v>
      </c>
      <c r="G30" s="37" t="s">
        <v>70</v>
      </c>
      <c r="H30" s="37" t="s">
        <v>80</v>
      </c>
      <c r="I30" s="37" t="s">
        <v>95</v>
      </c>
      <c r="J30" s="38"/>
      <c r="K30" s="37" t="s">
        <v>31</v>
      </c>
      <c r="L30" s="37" t="s">
        <v>32</v>
      </c>
      <c r="M30" s="37" t="s">
        <v>33</v>
      </c>
      <c r="N30" s="38"/>
      <c r="O30" s="37" t="s">
        <v>70</v>
      </c>
      <c r="P30" s="37" t="s">
        <v>80</v>
      </c>
      <c r="Q30" s="37" t="s">
        <v>58</v>
      </c>
      <c r="R30" s="38"/>
      <c r="S30" s="18" t="str">
        <f>"575,0"</f>
        <v>575,0</v>
      </c>
      <c r="T30" s="18" t="str">
        <f>"467,3715"</f>
        <v>467,3715</v>
      </c>
      <c r="U30" s="45" t="s">
        <v>268</v>
      </c>
    </row>
    <row r="32" spans="1:21" ht="16">
      <c r="F32" s="20"/>
      <c r="G32" s="5"/>
    </row>
    <row r="33" spans="2:21" ht="16">
      <c r="F33" s="20"/>
      <c r="G33" s="5"/>
    </row>
    <row r="34" spans="2:21" ht="18">
      <c r="B34" s="21" t="s">
        <v>109</v>
      </c>
      <c r="C34" s="21"/>
      <c r="G34" s="5"/>
    </row>
    <row r="35" spans="2:21" ht="16">
      <c r="B35" s="22" t="s">
        <v>116</v>
      </c>
      <c r="C35" s="22"/>
      <c r="G35" s="5"/>
    </row>
    <row r="36" spans="2:21" ht="14">
      <c r="B36" s="23"/>
      <c r="C36" s="24" t="s">
        <v>115</v>
      </c>
      <c r="G36" s="5"/>
    </row>
    <row r="37" spans="2:21" ht="14">
      <c r="B37" s="25" t="s">
        <v>110</v>
      </c>
      <c r="C37" s="25" t="s">
        <v>111</v>
      </c>
      <c r="D37" s="25" t="s">
        <v>294</v>
      </c>
      <c r="E37" s="26" t="s">
        <v>113</v>
      </c>
      <c r="F37" s="25" t="s">
        <v>114</v>
      </c>
      <c r="G37" s="5"/>
    </row>
    <row r="38" spans="2:21">
      <c r="B38" s="5" t="s">
        <v>82</v>
      </c>
      <c r="C38" s="5" t="s">
        <v>115</v>
      </c>
      <c r="D38" s="28" t="s">
        <v>117</v>
      </c>
      <c r="E38" s="29">
        <v>742.5</v>
      </c>
      <c r="F38" s="27">
        <v>465.69600552320497</v>
      </c>
      <c r="G38" s="5"/>
    </row>
    <row r="39" spans="2:21">
      <c r="B39" s="5" t="s">
        <v>98</v>
      </c>
      <c r="C39" s="5" t="s">
        <v>115</v>
      </c>
      <c r="D39" s="28" t="s">
        <v>118</v>
      </c>
      <c r="E39" s="29">
        <v>742.5</v>
      </c>
      <c r="F39" s="27">
        <v>437.85223782062502</v>
      </c>
      <c r="G39" s="5"/>
    </row>
    <row r="40" spans="2:21">
      <c r="B40" s="5" t="s">
        <v>51</v>
      </c>
      <c r="C40" s="5" t="s">
        <v>115</v>
      </c>
      <c r="D40" s="28" t="s">
        <v>119</v>
      </c>
      <c r="E40" s="29">
        <v>600</v>
      </c>
      <c r="F40" s="27">
        <v>415.620017051697</v>
      </c>
    </row>
    <row r="41" spans="2:21">
      <c r="C41" s="3"/>
      <c r="D41" s="3"/>
      <c r="E41" s="3"/>
      <c r="F41" s="3"/>
      <c r="G41" s="3"/>
    </row>
    <row r="42" spans="2:21">
      <c r="C42" s="3"/>
      <c r="D42" s="3"/>
      <c r="E42" s="3"/>
      <c r="F42" s="3"/>
      <c r="G42" s="3"/>
    </row>
    <row r="43" spans="2:21">
      <c r="C43" s="3"/>
      <c r="D43" s="3"/>
      <c r="E43" s="3"/>
      <c r="F43" s="3"/>
      <c r="G43" s="3"/>
    </row>
    <row r="44" spans="2:21">
      <c r="C44" s="3"/>
      <c r="D44" s="3"/>
      <c r="E44" s="3"/>
      <c r="F44" s="3"/>
      <c r="G44" s="3"/>
    </row>
    <row r="45" spans="2:21">
      <c r="C45" s="3"/>
      <c r="D45" s="3"/>
      <c r="E45" s="3"/>
      <c r="F45" s="3"/>
      <c r="G45" s="3"/>
    </row>
    <row r="46" spans="2:21">
      <c r="C46" s="3"/>
      <c r="D46" s="3"/>
      <c r="E46" s="3"/>
      <c r="F46" s="3"/>
      <c r="G46" s="3"/>
    </row>
    <row r="47" spans="2:21">
      <c r="E47" s="5"/>
      <c r="F47" s="19"/>
      <c r="G47" s="5"/>
    </row>
    <row r="48" spans="2:21">
      <c r="C48" s="28"/>
      <c r="D48" s="28"/>
      <c r="E48" s="28"/>
      <c r="F48" s="28"/>
      <c r="M48" s="6"/>
      <c r="N48" s="6"/>
      <c r="O48" s="5"/>
      <c r="P48" s="3"/>
      <c r="Q48" s="3"/>
      <c r="R48" s="3"/>
      <c r="S48" s="3"/>
      <c r="T48" s="3"/>
      <c r="U48" s="3"/>
    </row>
    <row r="49" spans="3:21">
      <c r="C49" s="28"/>
      <c r="D49" s="28"/>
      <c r="E49" s="28"/>
      <c r="F49" s="28"/>
      <c r="M49" s="6"/>
      <c r="N49" s="6"/>
      <c r="O49" s="5"/>
      <c r="P49" s="3"/>
      <c r="Q49" s="3"/>
      <c r="R49" s="3"/>
      <c r="S49" s="3"/>
      <c r="T49" s="3"/>
      <c r="U49" s="3"/>
    </row>
    <row r="50" spans="3:21">
      <c r="C50" s="28"/>
      <c r="D50" s="28"/>
      <c r="E50" s="28"/>
      <c r="F50" s="28"/>
      <c r="M50" s="6"/>
      <c r="N50" s="6"/>
      <c r="O50" s="5"/>
      <c r="P50" s="3"/>
      <c r="Q50" s="3"/>
      <c r="R50" s="3"/>
      <c r="S50" s="3"/>
      <c r="T50" s="3"/>
      <c r="U50" s="3"/>
    </row>
    <row r="51" spans="3:21">
      <c r="C51" s="28"/>
      <c r="D51" s="28"/>
      <c r="E51" s="28"/>
      <c r="F51" s="28"/>
      <c r="M51" s="6"/>
      <c r="N51" s="6"/>
      <c r="O51" s="5"/>
      <c r="P51" s="3"/>
      <c r="Q51" s="3"/>
      <c r="R51" s="3"/>
      <c r="S51" s="3"/>
      <c r="T51" s="3"/>
      <c r="U51" s="3"/>
    </row>
    <row r="52" spans="3:21">
      <c r="C52" s="28"/>
      <c r="D52" s="28"/>
      <c r="E52" s="28"/>
      <c r="F52" s="28"/>
      <c r="M52" s="6"/>
      <c r="N52" s="6"/>
      <c r="O52" s="5"/>
      <c r="P52" s="3"/>
      <c r="Q52" s="3"/>
      <c r="R52" s="3"/>
      <c r="S52" s="3"/>
      <c r="T52" s="3"/>
      <c r="U52" s="3"/>
    </row>
    <row r="53" spans="3:21">
      <c r="E53" s="5"/>
      <c r="F53" s="19"/>
      <c r="G53" s="5"/>
    </row>
  </sheetData>
  <mergeCells count="20">
    <mergeCell ref="A24:R24"/>
    <mergeCell ref="A28:R28"/>
    <mergeCell ref="B3:B4"/>
    <mergeCell ref="A5:R5"/>
    <mergeCell ref="A8:R8"/>
    <mergeCell ref="A13:R13"/>
    <mergeCell ref="A16:R16"/>
    <mergeCell ref="A21:R21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2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29.5" style="5" bestFit="1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7" width="5.5" style="28" customWidth="1"/>
    <col min="18" max="18" width="4.83203125" style="28" customWidth="1"/>
    <col min="19" max="19" width="7.83203125" style="6" bestFit="1" customWidth="1"/>
    <col min="20" max="20" width="8.5" style="6" bestFit="1" customWidth="1"/>
    <col min="21" max="21" width="20" style="5" customWidth="1"/>
    <col min="22" max="16384" width="9.1640625" style="3"/>
  </cols>
  <sheetData>
    <row r="1" spans="1:21" s="2" customFormat="1" ht="29" customHeight="1">
      <c r="A1" s="61" t="s">
        <v>297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7</v>
      </c>
      <c r="H3" s="73"/>
      <c r="I3" s="73"/>
      <c r="J3" s="73"/>
      <c r="K3" s="73" t="s">
        <v>8</v>
      </c>
      <c r="L3" s="73"/>
      <c r="M3" s="73"/>
      <c r="N3" s="73"/>
      <c r="O3" s="73" t="s">
        <v>9</v>
      </c>
      <c r="P3" s="73"/>
      <c r="Q3" s="73"/>
      <c r="R3" s="73"/>
      <c r="S3" s="55" t="s">
        <v>1</v>
      </c>
      <c r="T3" s="55" t="s">
        <v>3</v>
      </c>
      <c r="U3" s="57" t="s">
        <v>2</v>
      </c>
    </row>
    <row r="4" spans="1:21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58"/>
    </row>
    <row r="5" spans="1:21" ht="16">
      <c r="A5" s="59" t="s">
        <v>42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1">
      <c r="A6" s="31" t="s">
        <v>121</v>
      </c>
      <c r="B6" s="7" t="s">
        <v>159</v>
      </c>
      <c r="C6" s="7" t="s">
        <v>160</v>
      </c>
      <c r="D6" s="7" t="s">
        <v>161</v>
      </c>
      <c r="E6" s="8" t="s">
        <v>317</v>
      </c>
      <c r="F6" s="7" t="s">
        <v>270</v>
      </c>
      <c r="G6" s="30" t="s">
        <v>65</v>
      </c>
      <c r="H6" s="30" t="s">
        <v>66</v>
      </c>
      <c r="I6" s="30" t="s">
        <v>69</v>
      </c>
      <c r="J6" s="31"/>
      <c r="K6" s="30" t="s">
        <v>17</v>
      </c>
      <c r="L6" s="32" t="s">
        <v>18</v>
      </c>
      <c r="M6" s="30" t="s">
        <v>19</v>
      </c>
      <c r="N6" s="31"/>
      <c r="O6" s="30" t="s">
        <v>57</v>
      </c>
      <c r="P6" s="30" t="s">
        <v>49</v>
      </c>
      <c r="Q6" s="32" t="s">
        <v>66</v>
      </c>
      <c r="R6" s="31"/>
      <c r="S6" s="9" t="str">
        <f>"410,0"</f>
        <v>410,0</v>
      </c>
      <c r="T6" s="9" t="str">
        <f>"299,5870"</f>
        <v>299,5870</v>
      </c>
      <c r="U6" s="7"/>
    </row>
    <row r="8" spans="1:21" ht="16">
      <c r="A8" s="74" t="s">
        <v>81</v>
      </c>
      <c r="B8" s="74"/>
      <c r="C8" s="74"/>
      <c r="D8" s="74"/>
      <c r="E8" s="75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21">
      <c r="A9" s="31" t="s">
        <v>121</v>
      </c>
      <c r="B9" s="7" t="s">
        <v>162</v>
      </c>
      <c r="C9" s="7" t="s">
        <v>163</v>
      </c>
      <c r="D9" s="7" t="s">
        <v>164</v>
      </c>
      <c r="E9" s="8" t="s">
        <v>317</v>
      </c>
      <c r="F9" s="7" t="s">
        <v>269</v>
      </c>
      <c r="G9" s="32" t="s">
        <v>54</v>
      </c>
      <c r="H9" s="30" t="s">
        <v>54</v>
      </c>
      <c r="I9" s="30" t="s">
        <v>58</v>
      </c>
      <c r="J9" s="31"/>
      <c r="K9" s="30" t="s">
        <v>33</v>
      </c>
      <c r="L9" s="30" t="s">
        <v>65</v>
      </c>
      <c r="M9" s="32" t="s">
        <v>66</v>
      </c>
      <c r="N9" s="31"/>
      <c r="O9" s="30" t="s">
        <v>58</v>
      </c>
      <c r="P9" s="30" t="s">
        <v>146</v>
      </c>
      <c r="Q9" s="32" t="s">
        <v>56</v>
      </c>
      <c r="R9" s="31"/>
      <c r="S9" s="9" t="str">
        <f>"600,0"</f>
        <v>600,0</v>
      </c>
      <c r="T9" s="9" t="str">
        <f>"375,7800"</f>
        <v>375,7800</v>
      </c>
      <c r="U9" s="7" t="s">
        <v>308</v>
      </c>
    </row>
    <row r="11" spans="1:21" ht="16">
      <c r="A11" s="74" t="s">
        <v>97</v>
      </c>
      <c r="B11" s="74"/>
      <c r="C11" s="74"/>
      <c r="D11" s="74"/>
      <c r="E11" s="75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1:21">
      <c r="A12" s="31" t="s">
        <v>121</v>
      </c>
      <c r="B12" s="7" t="s">
        <v>165</v>
      </c>
      <c r="C12" s="7" t="s">
        <v>166</v>
      </c>
      <c r="D12" s="7" t="s">
        <v>156</v>
      </c>
      <c r="E12" s="8" t="s">
        <v>317</v>
      </c>
      <c r="F12" s="7" t="s">
        <v>270</v>
      </c>
      <c r="G12" s="32" t="s">
        <v>60</v>
      </c>
      <c r="H12" s="32" t="s">
        <v>167</v>
      </c>
      <c r="I12" s="30" t="s">
        <v>167</v>
      </c>
      <c r="J12" s="31"/>
      <c r="K12" s="30" t="s">
        <v>32</v>
      </c>
      <c r="L12" s="30" t="s">
        <v>33</v>
      </c>
      <c r="M12" s="30" t="s">
        <v>65</v>
      </c>
      <c r="N12" s="31"/>
      <c r="O12" s="30" t="s">
        <v>58</v>
      </c>
      <c r="P12" s="30" t="s">
        <v>59</v>
      </c>
      <c r="Q12" s="30" t="s">
        <v>85</v>
      </c>
      <c r="R12" s="31"/>
      <c r="S12" s="9" t="str">
        <f>"650,0"</f>
        <v>650,0</v>
      </c>
      <c r="T12" s="9" t="str">
        <f>"385,1900"</f>
        <v>385,1900</v>
      </c>
      <c r="U12" s="7"/>
    </row>
    <row r="14" spans="1:21" ht="16">
      <c r="A14" s="74" t="s">
        <v>168</v>
      </c>
      <c r="B14" s="74"/>
      <c r="C14" s="74"/>
      <c r="D14" s="74"/>
      <c r="E14" s="75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21">
      <c r="A15" s="31" t="s">
        <v>121</v>
      </c>
      <c r="B15" s="7" t="s">
        <v>169</v>
      </c>
      <c r="C15" s="7" t="s">
        <v>170</v>
      </c>
      <c r="D15" s="7" t="s">
        <v>171</v>
      </c>
      <c r="E15" s="8" t="s">
        <v>317</v>
      </c>
      <c r="F15" s="7" t="s">
        <v>270</v>
      </c>
      <c r="G15" s="30" t="s">
        <v>60</v>
      </c>
      <c r="H15" s="30" t="s">
        <v>101</v>
      </c>
      <c r="I15" s="30" t="s">
        <v>150</v>
      </c>
      <c r="J15" s="31"/>
      <c r="K15" s="30" t="s">
        <v>65</v>
      </c>
      <c r="L15" s="30" t="s">
        <v>66</v>
      </c>
      <c r="M15" s="32" t="s">
        <v>172</v>
      </c>
      <c r="N15" s="31"/>
      <c r="O15" s="30" t="s">
        <v>146</v>
      </c>
      <c r="P15" s="30" t="s">
        <v>56</v>
      </c>
      <c r="Q15" s="30" t="s">
        <v>60</v>
      </c>
      <c r="R15" s="31"/>
      <c r="S15" s="9" t="str">
        <f>"680,0"</f>
        <v>680,0</v>
      </c>
      <c r="T15" s="9" t="str">
        <f>"386,7160"</f>
        <v>386,7160</v>
      </c>
      <c r="U15" s="7"/>
    </row>
    <row r="17" spans="3:21">
      <c r="R17" s="6"/>
      <c r="T17" s="5"/>
      <c r="U17" s="3"/>
    </row>
    <row r="18" spans="3:21">
      <c r="R18" s="6"/>
      <c r="T18" s="5"/>
      <c r="U18" s="3"/>
    </row>
    <row r="19" spans="3:21">
      <c r="R19" s="6"/>
      <c r="T19" s="5"/>
      <c r="U19" s="3"/>
    </row>
    <row r="20" spans="3:21">
      <c r="R20" s="6"/>
      <c r="T20" s="5"/>
      <c r="U20" s="3"/>
    </row>
    <row r="21" spans="3:21">
      <c r="R21" s="6"/>
      <c r="T21" s="5"/>
      <c r="U21" s="3"/>
    </row>
    <row r="22" spans="3:21">
      <c r="R22" s="6"/>
      <c r="T22" s="5"/>
      <c r="U22" s="3"/>
    </row>
    <row r="23" spans="3:21" ht="16">
      <c r="F23" s="20"/>
      <c r="G23" s="5"/>
    </row>
    <row r="24" spans="3:21">
      <c r="G24" s="5"/>
    </row>
    <row r="25" spans="3:21">
      <c r="C25" s="28"/>
      <c r="D25" s="28"/>
      <c r="E25" s="28"/>
      <c r="F25" s="28"/>
      <c r="M25" s="6"/>
      <c r="N25" s="6"/>
      <c r="O25" s="5"/>
      <c r="P25" s="3"/>
      <c r="Q25" s="3"/>
      <c r="R25" s="3"/>
      <c r="S25" s="3"/>
      <c r="T25" s="3"/>
      <c r="U25" s="3"/>
    </row>
    <row r="26" spans="3:21">
      <c r="C26" s="28"/>
      <c r="D26" s="28"/>
      <c r="E26" s="28"/>
      <c r="F26" s="28"/>
      <c r="M26" s="6"/>
      <c r="N26" s="6"/>
      <c r="O26" s="5"/>
      <c r="P26" s="3"/>
      <c r="Q26" s="3"/>
      <c r="R26" s="3"/>
      <c r="S26" s="3"/>
      <c r="T26" s="3"/>
      <c r="U26" s="3"/>
    </row>
    <row r="27" spans="3:21">
      <c r="C27" s="28"/>
      <c r="D27" s="28"/>
      <c r="E27" s="28"/>
      <c r="F27" s="28"/>
      <c r="M27" s="6"/>
      <c r="N27" s="6"/>
      <c r="O27" s="5"/>
      <c r="P27" s="3"/>
      <c r="Q27" s="3"/>
      <c r="R27" s="3"/>
      <c r="S27" s="3"/>
      <c r="T27" s="3"/>
      <c r="U27" s="3"/>
    </row>
    <row r="28" spans="3:21">
      <c r="C28" s="28"/>
      <c r="D28" s="28"/>
      <c r="E28" s="28"/>
      <c r="F28" s="28"/>
      <c r="M28" s="6"/>
      <c r="N28" s="6"/>
      <c r="O28" s="5"/>
      <c r="P28" s="3"/>
      <c r="Q28" s="3"/>
      <c r="R28" s="3"/>
      <c r="S28" s="3"/>
      <c r="T28" s="3"/>
      <c r="U28" s="3"/>
    </row>
    <row r="29" spans="3:21">
      <c r="C29" s="28"/>
      <c r="D29" s="28"/>
      <c r="E29" s="28"/>
      <c r="F29" s="28"/>
      <c r="M29" s="6"/>
      <c r="N29" s="6"/>
      <c r="O29" s="5"/>
      <c r="P29" s="3"/>
      <c r="Q29" s="3"/>
      <c r="R29" s="3"/>
      <c r="S29" s="3"/>
      <c r="T29" s="3"/>
      <c r="U29" s="3"/>
    </row>
    <row r="30" spans="3:21">
      <c r="C30" s="28"/>
      <c r="D30" s="28"/>
      <c r="E30" s="28"/>
      <c r="F30" s="28"/>
      <c r="M30" s="6"/>
      <c r="N30" s="6"/>
      <c r="O30" s="5"/>
      <c r="P30" s="3"/>
      <c r="Q30" s="3"/>
      <c r="R30" s="3"/>
      <c r="S30" s="3"/>
      <c r="T30" s="3"/>
      <c r="U30" s="3"/>
    </row>
    <row r="31" spans="3:21">
      <c r="C31" s="28"/>
      <c r="D31" s="28"/>
      <c r="E31" s="28"/>
      <c r="F31" s="28"/>
      <c r="M31" s="6"/>
      <c r="N31" s="6"/>
      <c r="O31" s="5"/>
      <c r="P31" s="3"/>
      <c r="Q31" s="3"/>
      <c r="R31" s="3"/>
      <c r="S31" s="3"/>
      <c r="T31" s="3"/>
      <c r="U31" s="3"/>
    </row>
    <row r="32" spans="3:21">
      <c r="E32" s="5"/>
      <c r="F32" s="19"/>
      <c r="G32" s="5"/>
    </row>
  </sheetData>
  <mergeCells count="17">
    <mergeCell ref="A8:R8"/>
    <mergeCell ref="A11:R11"/>
    <mergeCell ref="A14:R14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29.5" style="5" bestFit="1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5" width="7.83203125" style="6" bestFit="1" customWidth="1"/>
    <col min="16" max="16" width="8.5" style="6" bestFit="1" customWidth="1"/>
    <col min="17" max="17" width="19" style="5" customWidth="1"/>
    <col min="18" max="16384" width="9.1640625" style="3"/>
  </cols>
  <sheetData>
    <row r="1" spans="1:17" s="2" customFormat="1" ht="29" customHeight="1">
      <c r="A1" s="61" t="s">
        <v>298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8</v>
      </c>
      <c r="H3" s="73"/>
      <c r="I3" s="73"/>
      <c r="J3" s="73"/>
      <c r="K3" s="73" t="s">
        <v>9</v>
      </c>
      <c r="L3" s="73"/>
      <c r="M3" s="73"/>
      <c r="N3" s="73"/>
      <c r="O3" s="55" t="s">
        <v>1</v>
      </c>
      <c r="P3" s="55" t="s">
        <v>3</v>
      </c>
      <c r="Q3" s="57" t="s">
        <v>2</v>
      </c>
    </row>
    <row r="4" spans="1:17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58"/>
    </row>
    <row r="5" spans="1:17" ht="16">
      <c r="A5" s="59" t="s">
        <v>50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>
      <c r="A6" s="31" t="s">
        <v>121</v>
      </c>
      <c r="B6" s="7" t="s">
        <v>127</v>
      </c>
      <c r="C6" s="7" t="s">
        <v>276</v>
      </c>
      <c r="D6" s="7" t="s">
        <v>128</v>
      </c>
      <c r="E6" s="8" t="s">
        <v>316</v>
      </c>
      <c r="F6" s="7" t="s">
        <v>270</v>
      </c>
      <c r="G6" s="30" t="s">
        <v>40</v>
      </c>
      <c r="H6" s="30" t="s">
        <v>45</v>
      </c>
      <c r="I6" s="30" t="s">
        <v>31</v>
      </c>
      <c r="J6" s="31"/>
      <c r="K6" s="30" t="s">
        <v>70</v>
      </c>
      <c r="L6" s="30" t="s">
        <v>129</v>
      </c>
      <c r="M6" s="31"/>
      <c r="N6" s="31"/>
      <c r="O6" s="9" t="str">
        <f>"315,0"</f>
        <v>315,0</v>
      </c>
      <c r="P6" s="9" t="str">
        <f>"212,5935"</f>
        <v>212,5935</v>
      </c>
      <c r="Q6" s="7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5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6.3320312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29.6640625" style="5" customWidth="1"/>
    <col min="7" max="9" width="5.5" style="28" customWidth="1"/>
    <col min="10" max="10" width="4.83203125" style="28" customWidth="1"/>
    <col min="11" max="13" width="5.5" style="28" customWidth="1"/>
    <col min="14" max="14" width="4.83203125" style="28" customWidth="1"/>
    <col min="15" max="15" width="7.83203125" style="6" bestFit="1" customWidth="1"/>
    <col min="16" max="16" width="8.5" style="6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61" t="s">
        <v>299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8</v>
      </c>
      <c r="H3" s="73"/>
      <c r="I3" s="73"/>
      <c r="J3" s="73"/>
      <c r="K3" s="73" t="s">
        <v>9</v>
      </c>
      <c r="L3" s="73"/>
      <c r="M3" s="73"/>
      <c r="N3" s="73"/>
      <c r="O3" s="55" t="s">
        <v>1</v>
      </c>
      <c r="P3" s="55" t="s">
        <v>3</v>
      </c>
      <c r="Q3" s="57" t="s">
        <v>2</v>
      </c>
    </row>
    <row r="4" spans="1:17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58"/>
    </row>
    <row r="5" spans="1:17" ht="16">
      <c r="A5" s="59" t="s">
        <v>42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>
      <c r="A6" s="31" t="s">
        <v>121</v>
      </c>
      <c r="B6" s="7" t="s">
        <v>43</v>
      </c>
      <c r="C6" s="7" t="s">
        <v>279</v>
      </c>
      <c r="D6" s="7" t="s">
        <v>44</v>
      </c>
      <c r="E6" s="8" t="s">
        <v>321</v>
      </c>
      <c r="F6" s="7" t="s">
        <v>272</v>
      </c>
      <c r="G6" s="30" t="s">
        <v>47</v>
      </c>
      <c r="H6" s="30" t="s">
        <v>38</v>
      </c>
      <c r="I6" s="30" t="s">
        <v>48</v>
      </c>
      <c r="J6" s="31"/>
      <c r="K6" s="30" t="s">
        <v>31</v>
      </c>
      <c r="L6" s="30" t="s">
        <v>33</v>
      </c>
      <c r="M6" s="30" t="s">
        <v>49</v>
      </c>
      <c r="N6" s="31"/>
      <c r="O6" s="9" t="str">
        <f>"227,5"</f>
        <v>227,5</v>
      </c>
      <c r="P6" s="9" t="str">
        <f>"213,8172"</f>
        <v>213,8172</v>
      </c>
      <c r="Q6" s="7"/>
    </row>
    <row r="8" spans="1:17" ht="16">
      <c r="A8" s="74" t="s">
        <v>75</v>
      </c>
      <c r="B8" s="74"/>
      <c r="C8" s="74"/>
      <c r="D8" s="74"/>
      <c r="E8" s="75"/>
      <c r="F8" s="74"/>
      <c r="G8" s="74"/>
      <c r="H8" s="74"/>
      <c r="I8" s="74"/>
      <c r="J8" s="74"/>
      <c r="K8" s="74"/>
      <c r="L8" s="74"/>
      <c r="M8" s="74"/>
      <c r="N8" s="74"/>
    </row>
    <row r="9" spans="1:17">
      <c r="A9" s="31" t="s">
        <v>121</v>
      </c>
      <c r="B9" s="7" t="s">
        <v>76</v>
      </c>
      <c r="C9" s="7" t="s">
        <v>280</v>
      </c>
      <c r="D9" s="7" t="s">
        <v>77</v>
      </c>
      <c r="E9" s="8" t="s">
        <v>320</v>
      </c>
      <c r="F9" s="7" t="s">
        <v>272</v>
      </c>
      <c r="G9" s="30" t="s">
        <v>19</v>
      </c>
      <c r="H9" s="30" t="s">
        <v>40</v>
      </c>
      <c r="I9" s="30" t="s">
        <v>79</v>
      </c>
      <c r="J9" s="31"/>
      <c r="K9" s="30" t="s">
        <v>70</v>
      </c>
      <c r="L9" s="30" t="s">
        <v>74</v>
      </c>
      <c r="M9" s="30" t="s">
        <v>80</v>
      </c>
      <c r="N9" s="31"/>
      <c r="O9" s="9" t="str">
        <f>"302,5"</f>
        <v>302,5</v>
      </c>
      <c r="P9" s="9" t="str">
        <f>"311,6430"</f>
        <v>311,6430</v>
      </c>
      <c r="Q9" s="7"/>
    </row>
    <row r="11" spans="1:17">
      <c r="C11" s="28"/>
      <c r="D11" s="28"/>
      <c r="E11" s="28"/>
      <c r="F11" s="28"/>
      <c r="I11" s="6"/>
      <c r="J11" s="6"/>
      <c r="K11" s="5"/>
      <c r="L11" s="3"/>
      <c r="M11" s="3"/>
      <c r="N11" s="3"/>
      <c r="O11" s="3"/>
      <c r="P11" s="3"/>
      <c r="Q11" s="3"/>
    </row>
    <row r="12" spans="1:17">
      <c r="C12" s="28"/>
      <c r="D12" s="28"/>
      <c r="E12" s="28"/>
      <c r="F12" s="28"/>
      <c r="I12" s="6"/>
      <c r="J12" s="6"/>
      <c r="K12" s="5"/>
      <c r="L12" s="3"/>
      <c r="M12" s="3"/>
      <c r="N12" s="3"/>
      <c r="O12" s="3"/>
      <c r="P12" s="3"/>
      <c r="Q12" s="3"/>
    </row>
    <row r="13" spans="1:17">
      <c r="C13" s="28"/>
      <c r="D13" s="28"/>
      <c r="E13" s="28"/>
      <c r="F13" s="28"/>
      <c r="I13" s="6"/>
      <c r="J13" s="6"/>
      <c r="K13" s="5"/>
      <c r="L13" s="3"/>
      <c r="M13" s="3"/>
      <c r="N13" s="3"/>
      <c r="O13" s="3"/>
      <c r="P13" s="3"/>
      <c r="Q13" s="3"/>
    </row>
    <row r="14" spans="1:17">
      <c r="C14" s="28"/>
      <c r="D14" s="28"/>
      <c r="E14" s="28"/>
      <c r="F14" s="28"/>
      <c r="I14" s="6"/>
      <c r="J14" s="6"/>
      <c r="K14" s="5"/>
      <c r="L14" s="3"/>
      <c r="M14" s="3"/>
      <c r="N14" s="3"/>
      <c r="O14" s="3"/>
      <c r="P14" s="3"/>
      <c r="Q14" s="3"/>
    </row>
    <row r="15" spans="1:17">
      <c r="C15" s="28"/>
      <c r="D15" s="28"/>
      <c r="E15" s="28"/>
      <c r="F15" s="28"/>
      <c r="I15" s="6"/>
      <c r="J15" s="6"/>
      <c r="K15" s="5"/>
      <c r="L15" s="3"/>
      <c r="M15" s="3"/>
      <c r="N15" s="3"/>
      <c r="O15" s="3"/>
      <c r="P15" s="3"/>
      <c r="Q15" s="3"/>
    </row>
    <row r="16" spans="1:17">
      <c r="C16" s="28"/>
      <c r="D16" s="28"/>
      <c r="E16" s="28"/>
      <c r="F16" s="28"/>
      <c r="I16" s="6"/>
      <c r="J16" s="6"/>
      <c r="K16" s="5"/>
      <c r="L16" s="3"/>
      <c r="M16" s="3"/>
      <c r="N16" s="3"/>
      <c r="O16" s="3"/>
      <c r="P16" s="3"/>
      <c r="Q16" s="3"/>
    </row>
    <row r="17" spans="3:17">
      <c r="C17" s="28"/>
      <c r="D17" s="28"/>
      <c r="E17" s="28"/>
      <c r="F17" s="28"/>
      <c r="I17" s="6"/>
      <c r="J17" s="6"/>
      <c r="K17" s="5"/>
      <c r="L17" s="3"/>
      <c r="M17" s="3"/>
      <c r="N17" s="3"/>
      <c r="O17" s="3"/>
      <c r="P17" s="3"/>
      <c r="Q17" s="3"/>
    </row>
    <row r="18" spans="3:17">
      <c r="C18" s="28"/>
      <c r="D18" s="28"/>
      <c r="E18" s="28"/>
      <c r="F18" s="28"/>
      <c r="I18" s="6"/>
      <c r="J18" s="6"/>
      <c r="K18" s="5"/>
      <c r="L18" s="3"/>
      <c r="M18" s="3"/>
      <c r="N18" s="3"/>
      <c r="O18" s="3"/>
      <c r="P18" s="3"/>
      <c r="Q18" s="3"/>
    </row>
    <row r="19" spans="3:17">
      <c r="C19" s="28"/>
      <c r="D19" s="28"/>
      <c r="E19" s="28"/>
      <c r="F19" s="28"/>
      <c r="I19" s="6"/>
      <c r="J19" s="6"/>
      <c r="K19" s="5"/>
      <c r="L19" s="3"/>
      <c r="M19" s="3"/>
      <c r="N19" s="3"/>
      <c r="O19" s="3"/>
      <c r="P19" s="3"/>
      <c r="Q19" s="3"/>
    </row>
    <row r="20" spans="3:17">
      <c r="C20" s="28"/>
      <c r="D20" s="28"/>
      <c r="E20" s="28"/>
      <c r="F20" s="28"/>
      <c r="I20" s="6"/>
      <c r="J20" s="6"/>
      <c r="K20" s="5"/>
      <c r="L20" s="3"/>
      <c r="M20" s="3"/>
      <c r="N20" s="3"/>
      <c r="O20" s="3"/>
      <c r="P20" s="3"/>
      <c r="Q20" s="3"/>
    </row>
    <row r="21" spans="3:17">
      <c r="C21" s="28"/>
      <c r="D21" s="28"/>
      <c r="E21" s="28"/>
      <c r="F21" s="28"/>
      <c r="I21" s="6"/>
      <c r="J21" s="6"/>
      <c r="K21" s="5"/>
      <c r="L21" s="3"/>
      <c r="M21" s="3"/>
      <c r="N21" s="3"/>
      <c r="O21" s="3"/>
      <c r="P21" s="3"/>
      <c r="Q21" s="3"/>
    </row>
    <row r="22" spans="3:17">
      <c r="C22" s="28"/>
      <c r="D22" s="28"/>
      <c r="E22" s="28"/>
      <c r="F22" s="28"/>
      <c r="I22" s="6"/>
      <c r="J22" s="6"/>
      <c r="K22" s="5"/>
      <c r="L22" s="3"/>
      <c r="M22" s="3"/>
      <c r="N22" s="3"/>
      <c r="O22" s="3"/>
      <c r="P22" s="3"/>
      <c r="Q22" s="3"/>
    </row>
    <row r="23" spans="3:17">
      <c r="C23" s="28"/>
      <c r="D23" s="28"/>
      <c r="E23" s="28"/>
      <c r="F23" s="28"/>
      <c r="I23" s="6"/>
      <c r="J23" s="6"/>
      <c r="K23" s="5"/>
      <c r="L23" s="3"/>
      <c r="M23" s="3"/>
      <c r="N23" s="3"/>
      <c r="O23" s="3"/>
      <c r="P23" s="3"/>
      <c r="Q23" s="3"/>
    </row>
    <row r="24" spans="3:17">
      <c r="C24" s="28"/>
      <c r="D24" s="28"/>
      <c r="E24" s="28"/>
      <c r="F24" s="28"/>
      <c r="I24" s="6"/>
      <c r="J24" s="6"/>
      <c r="K24" s="5"/>
      <c r="L24" s="3"/>
      <c r="M24" s="3"/>
      <c r="N24" s="3"/>
      <c r="O24" s="3"/>
      <c r="P24" s="3"/>
      <c r="Q24" s="3"/>
    </row>
    <row r="25" spans="3:17">
      <c r="E25" s="5"/>
      <c r="F25" s="19"/>
      <c r="G25" s="5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2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0.83203125" style="5" customWidth="1"/>
    <col min="7" max="9" width="5.5" style="28" customWidth="1"/>
    <col min="10" max="10" width="4.83203125" style="28" customWidth="1"/>
    <col min="11" max="11" width="10.5" style="6" bestFit="1" customWidth="1"/>
    <col min="12" max="12" width="7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61" t="s">
        <v>301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8</v>
      </c>
      <c r="H3" s="73"/>
      <c r="I3" s="73"/>
      <c r="J3" s="73"/>
      <c r="K3" s="55" t="s">
        <v>214</v>
      </c>
      <c r="L3" s="55" t="s">
        <v>3</v>
      </c>
      <c r="M3" s="57" t="s">
        <v>2</v>
      </c>
    </row>
    <row r="4" spans="1:13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42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34" t="s">
        <v>121</v>
      </c>
      <c r="B6" s="10" t="s">
        <v>215</v>
      </c>
      <c r="C6" s="10" t="s">
        <v>216</v>
      </c>
      <c r="D6" s="10" t="s">
        <v>217</v>
      </c>
      <c r="E6" s="11" t="s">
        <v>317</v>
      </c>
      <c r="F6" s="10" t="s">
        <v>270</v>
      </c>
      <c r="G6" s="33" t="s">
        <v>68</v>
      </c>
      <c r="H6" s="39" t="s">
        <v>57</v>
      </c>
      <c r="I6" s="39" t="s">
        <v>57</v>
      </c>
      <c r="J6" s="34"/>
      <c r="K6" s="12" t="str">
        <f>"127,5"</f>
        <v>127,5</v>
      </c>
      <c r="L6" s="12" t="str">
        <f>"93,2663"</f>
        <v>93,2663</v>
      </c>
      <c r="M6" s="10"/>
    </row>
    <row r="7" spans="1:13">
      <c r="A7" s="36" t="s">
        <v>122</v>
      </c>
      <c r="B7" s="13" t="s">
        <v>218</v>
      </c>
      <c r="C7" s="13" t="s">
        <v>219</v>
      </c>
      <c r="D7" s="13" t="s">
        <v>220</v>
      </c>
      <c r="E7" s="14" t="s">
        <v>317</v>
      </c>
      <c r="F7" s="13" t="s">
        <v>270</v>
      </c>
      <c r="G7" s="35" t="s">
        <v>45</v>
      </c>
      <c r="H7" s="41" t="s">
        <v>221</v>
      </c>
      <c r="I7" s="41" t="s">
        <v>221</v>
      </c>
      <c r="J7" s="36"/>
      <c r="K7" s="15" t="str">
        <f>"110,0"</f>
        <v>110,0</v>
      </c>
      <c r="L7" s="15" t="str">
        <f>"78,9030"</f>
        <v>78,9030</v>
      </c>
      <c r="M7" s="13"/>
    </row>
    <row r="8" spans="1:13">
      <c r="A8" s="38" t="s">
        <v>121</v>
      </c>
      <c r="B8" s="16" t="s">
        <v>215</v>
      </c>
      <c r="C8" s="16" t="s">
        <v>282</v>
      </c>
      <c r="D8" s="16" t="s">
        <v>217</v>
      </c>
      <c r="E8" s="17" t="s">
        <v>315</v>
      </c>
      <c r="F8" s="16" t="s">
        <v>270</v>
      </c>
      <c r="G8" s="37" t="s">
        <v>68</v>
      </c>
      <c r="H8" s="40" t="s">
        <v>57</v>
      </c>
      <c r="I8" s="40" t="s">
        <v>57</v>
      </c>
      <c r="J8" s="38"/>
      <c r="K8" s="18" t="str">
        <f>"127,5"</f>
        <v>127,5</v>
      </c>
      <c r="L8" s="18" t="str">
        <f>"93,2663"</f>
        <v>93,2663</v>
      </c>
      <c r="M8" s="16"/>
    </row>
    <row r="10" spans="1:13" ht="16">
      <c r="A10" s="74" t="s">
        <v>75</v>
      </c>
      <c r="B10" s="74"/>
      <c r="C10" s="74"/>
      <c r="D10" s="74"/>
      <c r="E10" s="75"/>
      <c r="F10" s="74"/>
      <c r="G10" s="74"/>
      <c r="H10" s="74"/>
      <c r="I10" s="74"/>
      <c r="J10" s="74"/>
    </row>
    <row r="11" spans="1:13">
      <c r="A11" s="31" t="s">
        <v>121</v>
      </c>
      <c r="B11" s="7" t="s">
        <v>222</v>
      </c>
      <c r="C11" s="7" t="s">
        <v>223</v>
      </c>
      <c r="D11" s="7" t="s">
        <v>224</v>
      </c>
      <c r="E11" s="8" t="s">
        <v>317</v>
      </c>
      <c r="F11" s="7" t="s">
        <v>270</v>
      </c>
      <c r="G11" s="30" t="s">
        <v>33</v>
      </c>
      <c r="H11" s="32" t="s">
        <v>225</v>
      </c>
      <c r="I11" s="32" t="s">
        <v>225</v>
      </c>
      <c r="J11" s="31"/>
      <c r="K11" s="9" t="str">
        <f>"140,0"</f>
        <v>140,0</v>
      </c>
      <c r="L11" s="9" t="str">
        <f>"89,5720"</f>
        <v>89,5720</v>
      </c>
      <c r="M11" s="42" t="s">
        <v>256</v>
      </c>
    </row>
    <row r="13" spans="1:13">
      <c r="C13" s="28"/>
      <c r="D13" s="28"/>
      <c r="E13" s="28"/>
      <c r="F13" s="6"/>
      <c r="G13" s="6"/>
      <c r="H13" s="3"/>
      <c r="I13" s="3"/>
      <c r="J13" s="3"/>
      <c r="K13" s="3"/>
      <c r="L13" s="3"/>
      <c r="M13" s="3"/>
    </row>
    <row r="14" spans="1:13">
      <c r="C14" s="28"/>
      <c r="D14" s="28"/>
      <c r="E14" s="28"/>
      <c r="F14" s="6"/>
      <c r="G14" s="6"/>
      <c r="H14" s="3"/>
      <c r="I14" s="3"/>
      <c r="J14" s="3"/>
      <c r="K14" s="3"/>
      <c r="L14" s="3"/>
      <c r="M14" s="3"/>
    </row>
    <row r="15" spans="1:13">
      <c r="C15" s="28"/>
      <c r="D15" s="28"/>
      <c r="E15" s="28"/>
      <c r="F15" s="6"/>
      <c r="G15" s="6"/>
      <c r="H15" s="3"/>
      <c r="I15" s="3"/>
      <c r="J15" s="3"/>
      <c r="K15" s="3"/>
      <c r="L15" s="3"/>
      <c r="M15" s="3"/>
    </row>
    <row r="16" spans="1:13">
      <c r="C16" s="28"/>
      <c r="D16" s="28"/>
      <c r="E16" s="28"/>
      <c r="F16" s="6"/>
      <c r="G16" s="6"/>
      <c r="H16" s="3"/>
      <c r="I16" s="3"/>
      <c r="J16" s="3"/>
      <c r="K16" s="3"/>
      <c r="L16" s="3"/>
      <c r="M16" s="3"/>
    </row>
    <row r="17" spans="3:13">
      <c r="C17" s="28"/>
      <c r="D17" s="28"/>
      <c r="E17" s="28"/>
      <c r="F17" s="6"/>
      <c r="G17" s="6"/>
      <c r="H17" s="3"/>
      <c r="I17" s="3"/>
      <c r="J17" s="3"/>
      <c r="K17" s="3"/>
      <c r="L17" s="3"/>
      <c r="M17" s="3"/>
    </row>
    <row r="18" spans="3:13">
      <c r="C18" s="28"/>
      <c r="D18" s="28"/>
      <c r="E18" s="28"/>
      <c r="F18" s="6"/>
      <c r="G18" s="6"/>
      <c r="H18" s="3"/>
      <c r="I18" s="3"/>
      <c r="J18" s="3"/>
      <c r="K18" s="3"/>
      <c r="L18" s="3"/>
      <c r="M18" s="3"/>
    </row>
    <row r="19" spans="3:13">
      <c r="C19" s="28"/>
      <c r="D19" s="28"/>
      <c r="E19" s="28"/>
      <c r="F19" s="6"/>
      <c r="G19" s="6"/>
      <c r="H19" s="3"/>
      <c r="I19" s="3"/>
      <c r="J19" s="3"/>
      <c r="K19" s="3"/>
      <c r="L19" s="3"/>
      <c r="M19" s="3"/>
    </row>
    <row r="20" spans="3:13">
      <c r="C20" s="28"/>
      <c r="D20" s="28"/>
      <c r="E20" s="28"/>
      <c r="F20" s="6"/>
      <c r="G20" s="6"/>
      <c r="H20" s="3"/>
      <c r="I20" s="3"/>
      <c r="J20" s="3"/>
      <c r="K20" s="3"/>
      <c r="L20" s="3"/>
      <c r="M20" s="3"/>
    </row>
    <row r="21" spans="3:13">
      <c r="C21" s="28"/>
      <c r="D21" s="28"/>
      <c r="E21" s="28"/>
      <c r="F21" s="6"/>
      <c r="G21" s="6"/>
      <c r="H21" s="3"/>
      <c r="I21" s="3"/>
      <c r="J21" s="3"/>
      <c r="K21" s="3"/>
      <c r="L21" s="3"/>
      <c r="M21" s="3"/>
    </row>
    <row r="22" spans="3:13">
      <c r="C22" s="28"/>
      <c r="D22" s="28"/>
      <c r="E22" s="28"/>
      <c r="F22" s="6"/>
      <c r="G22" s="6"/>
      <c r="H22" s="3"/>
      <c r="I22" s="3"/>
      <c r="J22" s="3"/>
      <c r="K22" s="3"/>
      <c r="L22" s="3"/>
      <c r="M22" s="3"/>
    </row>
    <row r="23" spans="3:13">
      <c r="C23" s="28"/>
      <c r="D23" s="28"/>
      <c r="E23" s="28"/>
      <c r="F23" s="6"/>
      <c r="G23" s="6"/>
      <c r="H23" s="3"/>
      <c r="I23" s="3"/>
      <c r="J23" s="3"/>
      <c r="K23" s="3"/>
      <c r="L23" s="3"/>
      <c r="M23" s="3"/>
    </row>
    <row r="24" spans="3:13">
      <c r="C24" s="28"/>
      <c r="D24" s="28"/>
      <c r="E24" s="28"/>
      <c r="F24" s="6"/>
      <c r="G24" s="6"/>
      <c r="H24" s="3"/>
      <c r="I24" s="3"/>
      <c r="J24" s="3"/>
      <c r="K24" s="3"/>
      <c r="L24" s="3"/>
      <c r="M24" s="3"/>
    </row>
    <row r="25" spans="3:13">
      <c r="C25" s="28"/>
      <c r="D25" s="28"/>
      <c r="E25" s="28"/>
      <c r="F25" s="6"/>
      <c r="G25" s="6"/>
      <c r="H25" s="3"/>
      <c r="I25" s="3"/>
      <c r="J25" s="3"/>
      <c r="K25" s="3"/>
      <c r="L25" s="3"/>
      <c r="M25" s="3"/>
    </row>
    <row r="26" spans="3:13">
      <c r="C26" s="28"/>
      <c r="D26" s="28"/>
      <c r="E26" s="28"/>
      <c r="F26" s="6"/>
      <c r="G26" s="6"/>
      <c r="H26" s="3"/>
      <c r="I26" s="3"/>
      <c r="J26" s="3"/>
      <c r="K26" s="3"/>
      <c r="L26" s="3"/>
      <c r="M26" s="3"/>
    </row>
    <row r="27" spans="3:13">
      <c r="C27" s="28"/>
      <c r="D27" s="28"/>
      <c r="E27" s="28"/>
      <c r="F27" s="6"/>
      <c r="G27" s="6"/>
      <c r="H27" s="3"/>
      <c r="I27" s="3"/>
      <c r="J27" s="3"/>
      <c r="K27" s="3"/>
      <c r="L27" s="3"/>
      <c r="M27" s="3"/>
    </row>
    <row r="28" spans="3:13">
      <c r="C28" s="28"/>
      <c r="D28" s="28"/>
      <c r="E28" s="28"/>
      <c r="F28" s="6"/>
      <c r="G28" s="6"/>
      <c r="H28" s="3"/>
      <c r="I28" s="3"/>
      <c r="J28" s="3"/>
      <c r="K28" s="3"/>
      <c r="L28" s="3"/>
      <c r="M28" s="3"/>
    </row>
    <row r="29" spans="3:13">
      <c r="C29" s="28"/>
      <c r="D29" s="28"/>
      <c r="E29" s="28"/>
      <c r="F29" s="6"/>
      <c r="G29" s="6"/>
      <c r="H29" s="3"/>
      <c r="I29" s="3"/>
      <c r="J29" s="3"/>
      <c r="K29" s="3"/>
      <c r="L29" s="3"/>
      <c r="M29" s="3"/>
    </row>
    <row r="30" spans="3:13">
      <c r="C30" s="28"/>
      <c r="D30" s="28"/>
      <c r="E30" s="28"/>
      <c r="F30" s="6"/>
      <c r="G30" s="6"/>
      <c r="H30" s="3"/>
      <c r="I30" s="3"/>
      <c r="J30" s="3"/>
      <c r="K30" s="3"/>
      <c r="L30" s="3"/>
      <c r="M30" s="3"/>
    </row>
    <row r="31" spans="3:13">
      <c r="C31" s="28"/>
      <c r="D31" s="28"/>
      <c r="E31" s="28"/>
      <c r="F31" s="6"/>
      <c r="G31" s="6"/>
      <c r="H31" s="3"/>
      <c r="I31" s="3"/>
      <c r="J31" s="3"/>
      <c r="K31" s="3"/>
      <c r="L31" s="3"/>
      <c r="M31" s="3"/>
    </row>
    <row r="32" spans="3:13">
      <c r="E32" s="5"/>
      <c r="F32" s="19"/>
      <c r="G32" s="5"/>
      <c r="K32" s="28"/>
      <c r="M32" s="6"/>
    </row>
  </sheetData>
  <mergeCells count="13">
    <mergeCell ref="A10:J1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4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0" style="5" bestFit="1" customWidth="1"/>
    <col min="7" max="9" width="5.5" style="28" customWidth="1"/>
    <col min="10" max="10" width="4.83203125" style="28" customWidth="1"/>
    <col min="11" max="11" width="10.5" style="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61" t="s">
        <v>300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8</v>
      </c>
      <c r="H3" s="73"/>
      <c r="I3" s="73"/>
      <c r="J3" s="73"/>
      <c r="K3" s="55" t="s">
        <v>214</v>
      </c>
      <c r="L3" s="55" t="s">
        <v>3</v>
      </c>
      <c r="M3" s="57" t="s">
        <v>2</v>
      </c>
    </row>
    <row r="4" spans="1:13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173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31" t="s">
        <v>121</v>
      </c>
      <c r="B6" s="7" t="s">
        <v>174</v>
      </c>
      <c r="C6" s="7" t="s">
        <v>175</v>
      </c>
      <c r="D6" s="7" t="s">
        <v>176</v>
      </c>
      <c r="E6" s="8" t="s">
        <v>318</v>
      </c>
      <c r="F6" s="7" t="s">
        <v>271</v>
      </c>
      <c r="G6" s="32" t="s">
        <v>177</v>
      </c>
      <c r="H6" s="30" t="s">
        <v>177</v>
      </c>
      <c r="I6" s="30" t="s">
        <v>178</v>
      </c>
      <c r="J6" s="31"/>
      <c r="K6" s="9" t="str">
        <f>"27,5"</f>
        <v>27,5</v>
      </c>
      <c r="L6" s="9" t="str">
        <f>"41,0740"</f>
        <v>41,0740</v>
      </c>
      <c r="M6" s="7" t="s">
        <v>20</v>
      </c>
    </row>
    <row r="8" spans="1:13" ht="16">
      <c r="A8" s="74" t="s">
        <v>179</v>
      </c>
      <c r="B8" s="74"/>
      <c r="C8" s="74"/>
      <c r="D8" s="74"/>
      <c r="E8" s="75"/>
      <c r="F8" s="74"/>
      <c r="G8" s="74"/>
      <c r="H8" s="74"/>
      <c r="I8" s="74"/>
      <c r="J8" s="74"/>
    </row>
    <row r="9" spans="1:13">
      <c r="A9" s="31" t="s">
        <v>121</v>
      </c>
      <c r="B9" s="7" t="s">
        <v>180</v>
      </c>
      <c r="C9" s="7" t="s">
        <v>181</v>
      </c>
      <c r="D9" s="7" t="s">
        <v>182</v>
      </c>
      <c r="E9" s="8" t="s">
        <v>317</v>
      </c>
      <c r="F9" s="7" t="s">
        <v>271</v>
      </c>
      <c r="G9" s="30" t="s">
        <v>183</v>
      </c>
      <c r="H9" s="30" t="s">
        <v>15</v>
      </c>
      <c r="I9" s="30" t="s">
        <v>184</v>
      </c>
      <c r="J9" s="31"/>
      <c r="K9" s="9" t="str">
        <f>"57,5"</f>
        <v>57,5</v>
      </c>
      <c r="L9" s="9" t="str">
        <f>"65,9122"</f>
        <v>65,9122</v>
      </c>
      <c r="M9" s="7"/>
    </row>
    <row r="11" spans="1:13" ht="16">
      <c r="A11" s="74" t="s">
        <v>42</v>
      </c>
      <c r="B11" s="74"/>
      <c r="C11" s="74"/>
      <c r="D11" s="74"/>
      <c r="E11" s="75"/>
      <c r="F11" s="74"/>
      <c r="G11" s="74"/>
      <c r="H11" s="74"/>
      <c r="I11" s="74"/>
      <c r="J11" s="74"/>
    </row>
    <row r="12" spans="1:13">
      <c r="A12" s="31" t="s">
        <v>121</v>
      </c>
      <c r="B12" s="7" t="s">
        <v>185</v>
      </c>
      <c r="C12" s="7" t="s">
        <v>283</v>
      </c>
      <c r="D12" s="7" t="s">
        <v>186</v>
      </c>
      <c r="E12" s="8" t="s">
        <v>315</v>
      </c>
      <c r="F12" s="7" t="s">
        <v>273</v>
      </c>
      <c r="G12" s="30" t="s">
        <v>14</v>
      </c>
      <c r="H12" s="30" t="s">
        <v>183</v>
      </c>
      <c r="I12" s="30" t="s">
        <v>15</v>
      </c>
      <c r="J12" s="31"/>
      <c r="K12" s="9" t="str">
        <f>"55,0"</f>
        <v>55,0</v>
      </c>
      <c r="L12" s="9" t="str">
        <f>"55,7205"</f>
        <v>55,7205</v>
      </c>
      <c r="M12" s="7"/>
    </row>
    <row r="14" spans="1:13" ht="16">
      <c r="A14" s="74" t="s">
        <v>21</v>
      </c>
      <c r="B14" s="74"/>
      <c r="C14" s="74"/>
      <c r="D14" s="74"/>
      <c r="E14" s="75"/>
      <c r="F14" s="74"/>
      <c r="G14" s="74"/>
      <c r="H14" s="74"/>
      <c r="I14" s="74"/>
      <c r="J14" s="74"/>
    </row>
    <row r="15" spans="1:13">
      <c r="A15" s="31" t="s">
        <v>121</v>
      </c>
      <c r="B15" s="7" t="s">
        <v>187</v>
      </c>
      <c r="C15" s="7" t="s">
        <v>188</v>
      </c>
      <c r="D15" s="7" t="s">
        <v>189</v>
      </c>
      <c r="E15" s="8" t="s">
        <v>317</v>
      </c>
      <c r="F15" s="7" t="s">
        <v>274</v>
      </c>
      <c r="G15" s="30" t="s">
        <v>17</v>
      </c>
      <c r="H15" s="30" t="s">
        <v>18</v>
      </c>
      <c r="I15" s="30" t="s">
        <v>190</v>
      </c>
      <c r="J15" s="31"/>
      <c r="K15" s="9" t="str">
        <f>"92,5"</f>
        <v>92,5</v>
      </c>
      <c r="L15" s="9" t="str">
        <f>"74,5273"</f>
        <v>74,5273</v>
      </c>
      <c r="M15" s="42" t="s">
        <v>261</v>
      </c>
    </row>
    <row r="17" spans="1:13" ht="16">
      <c r="A17" s="74" t="s">
        <v>75</v>
      </c>
      <c r="B17" s="74"/>
      <c r="C17" s="74"/>
      <c r="D17" s="74"/>
      <c r="E17" s="75"/>
      <c r="F17" s="74"/>
      <c r="G17" s="74"/>
      <c r="H17" s="74"/>
      <c r="I17" s="74"/>
      <c r="J17" s="74"/>
    </row>
    <row r="18" spans="1:13">
      <c r="A18" s="34" t="s">
        <v>121</v>
      </c>
      <c r="B18" s="10" t="s">
        <v>191</v>
      </c>
      <c r="C18" s="10" t="s">
        <v>192</v>
      </c>
      <c r="D18" s="10" t="s">
        <v>193</v>
      </c>
      <c r="E18" s="11" t="s">
        <v>317</v>
      </c>
      <c r="F18" s="10" t="s">
        <v>269</v>
      </c>
      <c r="G18" s="33" t="s">
        <v>172</v>
      </c>
      <c r="H18" s="33" t="s">
        <v>69</v>
      </c>
      <c r="I18" s="39" t="s">
        <v>194</v>
      </c>
      <c r="J18" s="34"/>
      <c r="K18" s="12" t="str">
        <f>"170,0"</f>
        <v>170,0</v>
      </c>
      <c r="L18" s="12" t="str">
        <f>"112,5230"</f>
        <v>112,5230</v>
      </c>
      <c r="M18" s="43" t="s">
        <v>262</v>
      </c>
    </row>
    <row r="19" spans="1:13">
      <c r="A19" s="36" t="s">
        <v>122</v>
      </c>
      <c r="B19" s="13" t="s">
        <v>195</v>
      </c>
      <c r="C19" s="13" t="s">
        <v>196</v>
      </c>
      <c r="D19" s="13" t="s">
        <v>197</v>
      </c>
      <c r="E19" s="14" t="s">
        <v>317</v>
      </c>
      <c r="F19" s="13" t="s">
        <v>270</v>
      </c>
      <c r="G19" s="35" t="s">
        <v>141</v>
      </c>
      <c r="H19" s="35" t="s">
        <v>198</v>
      </c>
      <c r="I19" s="41" t="s">
        <v>69</v>
      </c>
      <c r="J19" s="36"/>
      <c r="K19" s="15" t="str">
        <f>"162,5"</f>
        <v>162,5</v>
      </c>
      <c r="L19" s="15" t="str">
        <f>"105,1537"</f>
        <v>105,1537</v>
      </c>
      <c r="M19" s="44" t="s">
        <v>96</v>
      </c>
    </row>
    <row r="20" spans="1:13">
      <c r="A20" s="36" t="s">
        <v>123</v>
      </c>
      <c r="B20" s="13" t="s">
        <v>199</v>
      </c>
      <c r="C20" s="13" t="s">
        <v>200</v>
      </c>
      <c r="D20" s="13" t="s">
        <v>201</v>
      </c>
      <c r="E20" s="14" t="s">
        <v>317</v>
      </c>
      <c r="F20" s="13" t="s">
        <v>202</v>
      </c>
      <c r="G20" s="35" t="s">
        <v>66</v>
      </c>
      <c r="H20" s="41" t="s">
        <v>172</v>
      </c>
      <c r="I20" s="41" t="s">
        <v>172</v>
      </c>
      <c r="J20" s="36"/>
      <c r="K20" s="15" t="str">
        <f>"160,0"</f>
        <v>160,0</v>
      </c>
      <c r="L20" s="15" t="str">
        <f>"102,7360"</f>
        <v>102,7360</v>
      </c>
      <c r="M20" s="44" t="s">
        <v>262</v>
      </c>
    </row>
    <row r="21" spans="1:13">
      <c r="A21" s="36" t="s">
        <v>121</v>
      </c>
      <c r="B21" s="13" t="s">
        <v>203</v>
      </c>
      <c r="C21" s="13" t="s">
        <v>284</v>
      </c>
      <c r="D21" s="13" t="s">
        <v>204</v>
      </c>
      <c r="E21" s="14" t="s">
        <v>315</v>
      </c>
      <c r="F21" s="13" t="s">
        <v>205</v>
      </c>
      <c r="G21" s="35" t="s">
        <v>40</v>
      </c>
      <c r="H21" s="41" t="s">
        <v>41</v>
      </c>
      <c r="I21" s="41" t="s">
        <v>41</v>
      </c>
      <c r="J21" s="36"/>
      <c r="K21" s="15" t="str">
        <f>"100,0"</f>
        <v>100,0</v>
      </c>
      <c r="L21" s="15" t="str">
        <f>"65,6971"</f>
        <v>65,6971</v>
      </c>
      <c r="M21" s="44" t="s">
        <v>260</v>
      </c>
    </row>
    <row r="22" spans="1:13">
      <c r="A22" s="38" t="s">
        <v>121</v>
      </c>
      <c r="B22" s="16" t="s">
        <v>206</v>
      </c>
      <c r="C22" s="16" t="s">
        <v>285</v>
      </c>
      <c r="D22" s="16" t="s">
        <v>207</v>
      </c>
      <c r="E22" s="17" t="s">
        <v>323</v>
      </c>
      <c r="F22" s="16" t="s">
        <v>274</v>
      </c>
      <c r="G22" s="37" t="s">
        <v>27</v>
      </c>
      <c r="H22" s="37" t="s">
        <v>33</v>
      </c>
      <c r="I22" s="40" t="s">
        <v>208</v>
      </c>
      <c r="J22" s="38"/>
      <c r="K22" s="18" t="str">
        <f>"140,0"</f>
        <v>140,0</v>
      </c>
      <c r="L22" s="18" t="str">
        <f>"98,6926"</f>
        <v>98,6926</v>
      </c>
      <c r="M22" s="45" t="s">
        <v>263</v>
      </c>
    </row>
    <row r="24" spans="1:13" ht="16">
      <c r="A24" s="74" t="s">
        <v>81</v>
      </c>
      <c r="B24" s="74"/>
      <c r="C24" s="74"/>
      <c r="D24" s="74"/>
      <c r="E24" s="75"/>
      <c r="F24" s="74"/>
      <c r="G24" s="74"/>
      <c r="H24" s="74"/>
      <c r="I24" s="74"/>
      <c r="J24" s="74"/>
    </row>
    <row r="25" spans="1:13">
      <c r="A25" s="34" t="s">
        <v>121</v>
      </c>
      <c r="B25" s="10" t="s">
        <v>209</v>
      </c>
      <c r="C25" s="10" t="s">
        <v>210</v>
      </c>
      <c r="D25" s="10" t="s">
        <v>211</v>
      </c>
      <c r="E25" s="11" t="s">
        <v>317</v>
      </c>
      <c r="F25" s="10" t="s">
        <v>269</v>
      </c>
      <c r="G25" s="33" t="s">
        <v>80</v>
      </c>
      <c r="H25" s="39" t="s">
        <v>54</v>
      </c>
      <c r="I25" s="33" t="s">
        <v>54</v>
      </c>
      <c r="J25" s="34"/>
      <c r="K25" s="12" t="str">
        <f>"210,0"</f>
        <v>210,0</v>
      </c>
      <c r="L25" s="12" t="str">
        <f>"130,4310"</f>
        <v>130,4310</v>
      </c>
      <c r="M25" s="10"/>
    </row>
    <row r="26" spans="1:13">
      <c r="A26" s="36" t="s">
        <v>122</v>
      </c>
      <c r="B26" s="13" t="s">
        <v>82</v>
      </c>
      <c r="C26" s="13" t="s">
        <v>83</v>
      </c>
      <c r="D26" s="13" t="s">
        <v>84</v>
      </c>
      <c r="E26" s="14" t="s">
        <v>317</v>
      </c>
      <c r="F26" s="13" t="s">
        <v>272</v>
      </c>
      <c r="G26" s="35" t="s">
        <v>87</v>
      </c>
      <c r="H26" s="35" t="s">
        <v>88</v>
      </c>
      <c r="I26" s="41" t="s">
        <v>74</v>
      </c>
      <c r="J26" s="36"/>
      <c r="K26" s="15" t="str">
        <f>"185,0"</f>
        <v>185,0</v>
      </c>
      <c r="L26" s="15" t="str">
        <f>"116,0320"</f>
        <v>116,0320</v>
      </c>
      <c r="M26" s="13"/>
    </row>
    <row r="27" spans="1:13">
      <c r="A27" s="38" t="s">
        <v>121</v>
      </c>
      <c r="B27" s="16" t="s">
        <v>212</v>
      </c>
      <c r="C27" s="16" t="s">
        <v>286</v>
      </c>
      <c r="D27" s="16" t="s">
        <v>211</v>
      </c>
      <c r="E27" s="17" t="s">
        <v>315</v>
      </c>
      <c r="F27" s="16" t="s">
        <v>271</v>
      </c>
      <c r="G27" s="37" t="s">
        <v>141</v>
      </c>
      <c r="H27" s="37" t="s">
        <v>172</v>
      </c>
      <c r="I27" s="40" t="s">
        <v>194</v>
      </c>
      <c r="J27" s="38"/>
      <c r="K27" s="18" t="str">
        <f>"165,0"</f>
        <v>165,0</v>
      </c>
      <c r="L27" s="18" t="str">
        <f>"102,4815"</f>
        <v>102,4815</v>
      </c>
      <c r="M27" s="16"/>
    </row>
    <row r="29" spans="1:13" ht="16">
      <c r="F29" s="20"/>
      <c r="G29" s="5"/>
      <c r="K29" s="28"/>
      <c r="M29" s="6"/>
    </row>
    <row r="30" spans="1:13" ht="16">
      <c r="F30" s="20"/>
      <c r="G30" s="5"/>
      <c r="K30" s="28"/>
      <c r="M30" s="6"/>
    </row>
    <row r="31" spans="1:13" ht="16">
      <c r="F31" s="20"/>
      <c r="G31" s="5"/>
      <c r="K31" s="28"/>
      <c r="M31" s="6"/>
    </row>
    <row r="32" spans="1:13" ht="16">
      <c r="F32" s="20"/>
      <c r="G32" s="5"/>
      <c r="K32" s="28"/>
      <c r="M32" s="6"/>
    </row>
    <row r="33" spans="3:13" ht="16">
      <c r="F33" s="20"/>
      <c r="G33" s="5"/>
      <c r="K33" s="28"/>
      <c r="M33" s="6"/>
    </row>
    <row r="34" spans="3:13" ht="16">
      <c r="F34" s="20"/>
      <c r="G34" s="5"/>
      <c r="K34" s="28"/>
      <c r="M34" s="6"/>
    </row>
    <row r="35" spans="3:13" ht="16">
      <c r="F35" s="20"/>
      <c r="G35" s="5"/>
      <c r="K35" s="28"/>
      <c r="M35" s="6"/>
    </row>
    <row r="36" spans="3:13">
      <c r="G36" s="5"/>
      <c r="K36" s="28"/>
      <c r="M36" s="6"/>
    </row>
    <row r="37" spans="3:13" ht="18">
      <c r="C37" s="21" t="s">
        <v>109</v>
      </c>
      <c r="D37" s="21"/>
      <c r="E37" s="5"/>
      <c r="F37" s="19"/>
      <c r="G37" s="5"/>
      <c r="K37" s="28"/>
      <c r="M37" s="6"/>
    </row>
    <row r="38" spans="3:13">
      <c r="E38" s="5"/>
      <c r="F38" s="19"/>
      <c r="G38" s="5"/>
      <c r="K38" s="28"/>
      <c r="M38" s="6"/>
    </row>
    <row r="39" spans="3:13" ht="16">
      <c r="C39" s="22" t="s">
        <v>116</v>
      </c>
      <c r="D39" s="22"/>
      <c r="E39" s="5"/>
      <c r="F39" s="19"/>
      <c r="G39" s="5"/>
      <c r="K39" s="28"/>
      <c r="M39" s="6"/>
    </row>
    <row r="40" spans="3:13" ht="14">
      <c r="C40" s="23"/>
      <c r="D40" s="24" t="s">
        <v>115</v>
      </c>
      <c r="E40" s="5"/>
      <c r="F40" s="19"/>
      <c r="G40" s="5"/>
      <c r="K40" s="28"/>
      <c r="M40" s="6"/>
    </row>
    <row r="41" spans="3:13" ht="14">
      <c r="C41" s="25" t="s">
        <v>110</v>
      </c>
      <c r="D41" s="25" t="s">
        <v>111</v>
      </c>
      <c r="E41" s="25" t="s">
        <v>112</v>
      </c>
      <c r="F41" s="26" t="s">
        <v>213</v>
      </c>
      <c r="G41" s="25" t="s">
        <v>114</v>
      </c>
      <c r="K41" s="28"/>
      <c r="M41" s="6"/>
    </row>
    <row r="42" spans="3:13">
      <c r="C42" s="5" t="s">
        <v>209</v>
      </c>
      <c r="D42" s="5" t="s">
        <v>115</v>
      </c>
      <c r="E42" s="28" t="s">
        <v>117</v>
      </c>
      <c r="F42" s="29">
        <v>210</v>
      </c>
      <c r="G42" s="27">
        <v>130.43100178241701</v>
      </c>
      <c r="K42" s="28"/>
      <c r="M42" s="6"/>
    </row>
    <row r="43" spans="3:13">
      <c r="C43" s="5" t="s">
        <v>82</v>
      </c>
      <c r="D43" s="5" t="s">
        <v>115</v>
      </c>
      <c r="E43" s="28" t="s">
        <v>117</v>
      </c>
      <c r="F43" s="29">
        <v>185</v>
      </c>
      <c r="G43" s="27">
        <v>116.032001376152</v>
      </c>
      <c r="K43" s="28"/>
      <c r="M43" s="6"/>
    </row>
    <row r="44" spans="3:13">
      <c r="C44" s="5" t="s">
        <v>191</v>
      </c>
      <c r="D44" s="5" t="s">
        <v>115</v>
      </c>
      <c r="E44" s="28" t="s">
        <v>120</v>
      </c>
      <c r="F44" s="29">
        <v>170</v>
      </c>
      <c r="G44" s="27">
        <v>112.522997260094</v>
      </c>
      <c r="K44" s="28"/>
      <c r="M44" s="6"/>
    </row>
    <row r="45" spans="3:13">
      <c r="E45" s="5"/>
      <c r="F45" s="19"/>
      <c r="G45" s="5"/>
      <c r="K45" s="28"/>
      <c r="M45" s="6"/>
    </row>
    <row r="46" spans="3:13">
      <c r="C46" s="28"/>
      <c r="D46" s="28"/>
      <c r="E46" s="28"/>
      <c r="F46" s="6"/>
      <c r="G46" s="6"/>
      <c r="H46" s="3"/>
      <c r="I46" s="3"/>
      <c r="J46" s="3"/>
      <c r="K46" s="3"/>
      <c r="L46" s="3"/>
      <c r="M46" s="3"/>
    </row>
    <row r="47" spans="3:13">
      <c r="C47" s="28"/>
      <c r="D47" s="28"/>
      <c r="E47" s="28"/>
      <c r="F47" s="6"/>
      <c r="G47" s="6"/>
      <c r="H47" s="3"/>
      <c r="I47" s="3"/>
      <c r="J47" s="3"/>
      <c r="K47" s="3"/>
      <c r="L47" s="3"/>
      <c r="M47" s="3"/>
    </row>
    <row r="48" spans="3:13">
      <c r="C48" s="28"/>
      <c r="D48" s="28"/>
      <c r="E48" s="28"/>
      <c r="F48" s="6"/>
      <c r="G48" s="6"/>
      <c r="H48" s="3"/>
      <c r="I48" s="3"/>
      <c r="J48" s="3"/>
      <c r="K48" s="3"/>
      <c r="L48" s="3"/>
      <c r="M48" s="3"/>
    </row>
    <row r="49" spans="3:13">
      <c r="C49" s="28"/>
      <c r="D49" s="28"/>
      <c r="E49" s="28"/>
      <c r="F49" s="6"/>
      <c r="G49" s="6"/>
      <c r="H49" s="3"/>
      <c r="I49" s="3"/>
      <c r="J49" s="3"/>
      <c r="K49" s="3"/>
      <c r="L49" s="3"/>
      <c r="M49" s="3"/>
    </row>
    <row r="50" spans="3:13">
      <c r="C50" s="28"/>
      <c r="D50" s="28"/>
      <c r="E50" s="28"/>
      <c r="F50" s="6"/>
      <c r="G50" s="6"/>
      <c r="H50" s="3"/>
      <c r="I50" s="3"/>
      <c r="J50" s="3"/>
      <c r="K50" s="3"/>
      <c r="L50" s="3"/>
      <c r="M50" s="3"/>
    </row>
    <row r="51" spans="3:13">
      <c r="C51" s="28"/>
      <c r="D51" s="28"/>
      <c r="E51" s="28"/>
      <c r="F51" s="6"/>
      <c r="G51" s="6"/>
      <c r="H51" s="3"/>
      <c r="I51" s="3"/>
      <c r="J51" s="3"/>
      <c r="K51" s="3"/>
      <c r="L51" s="3"/>
      <c r="M51" s="3"/>
    </row>
    <row r="52" spans="3:13">
      <c r="K52" s="28"/>
      <c r="M52" s="6"/>
    </row>
    <row r="53" spans="3:13">
      <c r="K53" s="28"/>
      <c r="M53" s="6"/>
    </row>
    <row r="54" spans="3:13">
      <c r="K54" s="28"/>
      <c r="M54" s="6"/>
    </row>
    <row r="55" spans="3:13">
      <c r="K55" s="28"/>
      <c r="M55" s="6"/>
    </row>
    <row r="56" spans="3:13">
      <c r="K56" s="28"/>
      <c r="M56" s="6"/>
    </row>
    <row r="57" spans="3:13">
      <c r="K57" s="28"/>
      <c r="M57" s="6"/>
    </row>
    <row r="58" spans="3:13">
      <c r="K58" s="28"/>
      <c r="M58" s="6"/>
    </row>
    <row r="59" spans="3:13">
      <c r="K59" s="28"/>
      <c r="M59" s="6"/>
    </row>
    <row r="60" spans="3:13">
      <c r="K60" s="28"/>
      <c r="M60" s="6"/>
    </row>
    <row r="61" spans="3:13">
      <c r="K61" s="28"/>
      <c r="M61" s="6"/>
    </row>
    <row r="62" spans="3:13">
      <c r="K62" s="28"/>
      <c r="M62" s="6"/>
    </row>
    <row r="63" spans="3:13">
      <c r="K63" s="28"/>
      <c r="M63" s="6"/>
    </row>
    <row r="64" spans="3:13">
      <c r="K64" s="28"/>
      <c r="M64" s="6"/>
    </row>
  </sheetData>
  <mergeCells count="17">
    <mergeCell ref="A24:J24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29.5" style="5" bestFit="1" customWidth="1"/>
    <col min="7" max="9" width="5.5" style="28" customWidth="1"/>
    <col min="10" max="10" width="4.83203125" style="28" customWidth="1"/>
    <col min="11" max="11" width="10.5" style="6" bestFit="1" customWidth="1"/>
    <col min="12" max="12" width="8.5" style="6" bestFit="1" customWidth="1"/>
    <col min="13" max="13" width="17.33203125" style="5" bestFit="1" customWidth="1"/>
    <col min="14" max="16384" width="9.1640625" style="3"/>
  </cols>
  <sheetData>
    <row r="1" spans="1:13" s="2" customFormat="1" ht="29" customHeight="1">
      <c r="A1" s="61" t="s">
        <v>302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9</v>
      </c>
      <c r="H3" s="73"/>
      <c r="I3" s="73"/>
      <c r="J3" s="73"/>
      <c r="K3" s="55" t="s">
        <v>214</v>
      </c>
      <c r="L3" s="55" t="s">
        <v>3</v>
      </c>
      <c r="M3" s="57" t="s">
        <v>2</v>
      </c>
    </row>
    <row r="4" spans="1:13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233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31" t="s">
        <v>121</v>
      </c>
      <c r="B6" s="7" t="s">
        <v>234</v>
      </c>
      <c r="C6" s="7" t="s">
        <v>287</v>
      </c>
      <c r="D6" s="7" t="s">
        <v>235</v>
      </c>
      <c r="E6" s="8" t="s">
        <v>324</v>
      </c>
      <c r="F6" s="7" t="s">
        <v>270</v>
      </c>
      <c r="G6" s="30" t="s">
        <v>37</v>
      </c>
      <c r="H6" s="32" t="s">
        <v>47</v>
      </c>
      <c r="I6" s="30" t="s">
        <v>47</v>
      </c>
      <c r="J6" s="31"/>
      <c r="K6" s="9" t="str">
        <f>"70,0"</f>
        <v>70,0</v>
      </c>
      <c r="L6" s="9" t="str">
        <f>"109,7873"</f>
        <v>109,7873</v>
      </c>
      <c r="M6" s="42" t="s">
        <v>258</v>
      </c>
    </row>
    <row r="8" spans="1:13" ht="16">
      <c r="A8" s="74" t="s">
        <v>75</v>
      </c>
      <c r="B8" s="74"/>
      <c r="C8" s="74"/>
      <c r="D8" s="74"/>
      <c r="E8" s="75"/>
      <c r="F8" s="74"/>
      <c r="G8" s="74"/>
      <c r="H8" s="74"/>
      <c r="I8" s="74"/>
      <c r="J8" s="74"/>
    </row>
    <row r="9" spans="1:13">
      <c r="A9" s="31" t="s">
        <v>121</v>
      </c>
      <c r="B9" s="7" t="s">
        <v>236</v>
      </c>
      <c r="C9" s="7" t="s">
        <v>288</v>
      </c>
      <c r="D9" s="7" t="s">
        <v>237</v>
      </c>
      <c r="E9" s="8" t="s">
        <v>316</v>
      </c>
      <c r="F9" s="7" t="s">
        <v>269</v>
      </c>
      <c r="G9" s="30" t="s">
        <v>58</v>
      </c>
      <c r="H9" s="30" t="s">
        <v>146</v>
      </c>
      <c r="I9" s="32" t="s">
        <v>238</v>
      </c>
      <c r="J9" s="31"/>
      <c r="K9" s="9" t="str">
        <f>"230,0"</f>
        <v>230,0</v>
      </c>
      <c r="L9" s="9" t="str">
        <f>"147,3380"</f>
        <v>147,3380</v>
      </c>
      <c r="M9" s="42" t="s">
        <v>259</v>
      </c>
    </row>
    <row r="11" spans="1:13">
      <c r="C11" s="28"/>
      <c r="D11" s="28"/>
      <c r="E11" s="28"/>
      <c r="F11" s="6"/>
      <c r="G11" s="6"/>
      <c r="H11" s="3"/>
      <c r="I11" s="3"/>
      <c r="J11" s="3"/>
      <c r="K11" s="3"/>
      <c r="L11" s="3"/>
      <c r="M11" s="3"/>
    </row>
    <row r="12" spans="1:13">
      <c r="C12" s="28"/>
      <c r="D12" s="28"/>
      <c r="E12" s="28"/>
      <c r="F12" s="6"/>
      <c r="G12" s="6"/>
      <c r="H12" s="3"/>
      <c r="I12" s="3"/>
      <c r="J12" s="3"/>
      <c r="K12" s="3"/>
      <c r="L12" s="3"/>
      <c r="M12" s="3"/>
    </row>
    <row r="13" spans="1:13">
      <c r="C13" s="28"/>
      <c r="D13" s="28"/>
      <c r="E13" s="28"/>
      <c r="F13" s="6"/>
      <c r="G13" s="6"/>
      <c r="H13" s="3"/>
      <c r="I13" s="3"/>
      <c r="J13" s="3"/>
      <c r="K13" s="3"/>
      <c r="L13" s="3"/>
      <c r="M13" s="3"/>
    </row>
    <row r="14" spans="1:13">
      <c r="C14" s="28"/>
      <c r="D14" s="28"/>
      <c r="E14" s="28"/>
      <c r="F14" s="6"/>
      <c r="G14" s="6"/>
      <c r="H14" s="3"/>
      <c r="I14" s="3"/>
      <c r="J14" s="3"/>
      <c r="K14" s="3"/>
      <c r="L14" s="3"/>
      <c r="M14" s="3"/>
    </row>
    <row r="15" spans="1:13">
      <c r="C15" s="28"/>
      <c r="D15" s="28"/>
      <c r="E15" s="28"/>
      <c r="F15" s="6"/>
      <c r="G15" s="6"/>
      <c r="H15" s="3"/>
      <c r="I15" s="3"/>
      <c r="J15" s="3"/>
      <c r="K15" s="3"/>
      <c r="L15" s="3"/>
      <c r="M15" s="3"/>
    </row>
    <row r="16" spans="1:13">
      <c r="C16" s="28"/>
      <c r="D16" s="28"/>
      <c r="E16" s="28"/>
      <c r="F16" s="6"/>
      <c r="G16" s="6"/>
      <c r="H16" s="3"/>
      <c r="I16" s="3"/>
      <c r="J16" s="3"/>
      <c r="K16" s="3"/>
      <c r="L16" s="3"/>
      <c r="M16" s="3"/>
    </row>
    <row r="17" spans="3:13">
      <c r="C17" s="28"/>
      <c r="D17" s="28"/>
      <c r="E17" s="28"/>
      <c r="F17" s="6"/>
      <c r="G17" s="6"/>
      <c r="H17" s="3"/>
      <c r="I17" s="3"/>
      <c r="J17" s="3"/>
      <c r="K17" s="3"/>
      <c r="L17" s="3"/>
      <c r="M17" s="3"/>
    </row>
    <row r="18" spans="3:13">
      <c r="C18" s="28"/>
      <c r="D18" s="28"/>
      <c r="E18" s="28"/>
      <c r="F18" s="6"/>
      <c r="G18" s="6"/>
      <c r="H18" s="3"/>
      <c r="I18" s="3"/>
      <c r="J18" s="3"/>
      <c r="K18" s="3"/>
      <c r="L18" s="3"/>
      <c r="M18" s="3"/>
    </row>
    <row r="19" spans="3:13">
      <c r="C19" s="28"/>
      <c r="D19" s="28"/>
      <c r="E19" s="28"/>
      <c r="F19" s="6"/>
      <c r="G19" s="6"/>
      <c r="H19" s="3"/>
      <c r="I19" s="3"/>
      <c r="J19" s="3"/>
      <c r="K19" s="3"/>
      <c r="L19" s="3"/>
      <c r="M19" s="3"/>
    </row>
    <row r="20" spans="3:13">
      <c r="C20" s="28"/>
      <c r="D20" s="28"/>
      <c r="E20" s="28"/>
      <c r="F20" s="6"/>
      <c r="G20" s="6"/>
      <c r="H20" s="3"/>
      <c r="I20" s="3"/>
      <c r="J20" s="3"/>
      <c r="K20" s="3"/>
      <c r="L20" s="3"/>
      <c r="M20" s="3"/>
    </row>
    <row r="21" spans="3:13">
      <c r="C21" s="28"/>
      <c r="D21" s="28"/>
      <c r="E21" s="28"/>
      <c r="F21" s="6"/>
      <c r="G21" s="6"/>
      <c r="H21" s="3"/>
      <c r="I21" s="3"/>
      <c r="J21" s="3"/>
      <c r="K21" s="3"/>
      <c r="L21" s="3"/>
      <c r="M21" s="3"/>
    </row>
    <row r="22" spans="3:13">
      <c r="C22" s="28"/>
      <c r="D22" s="28"/>
      <c r="E22" s="28"/>
      <c r="F22" s="6"/>
      <c r="G22" s="6"/>
      <c r="H22" s="3"/>
      <c r="I22" s="3"/>
      <c r="J22" s="3"/>
      <c r="K22" s="3"/>
      <c r="L22" s="3"/>
      <c r="M22" s="3"/>
    </row>
    <row r="23" spans="3:13">
      <c r="C23" s="28"/>
      <c r="D23" s="28"/>
      <c r="E23" s="28"/>
      <c r="F23" s="6"/>
      <c r="G23" s="6"/>
      <c r="H23" s="3"/>
      <c r="I23" s="3"/>
      <c r="J23" s="3"/>
      <c r="K23" s="3"/>
      <c r="L23" s="3"/>
      <c r="M23" s="3"/>
    </row>
    <row r="24" spans="3:13">
      <c r="C24" s="28"/>
      <c r="D24" s="28"/>
      <c r="E24" s="28"/>
      <c r="F24" s="6"/>
      <c r="G24" s="6"/>
      <c r="H24" s="3"/>
      <c r="I24" s="3"/>
      <c r="J24" s="3"/>
      <c r="K24" s="3"/>
      <c r="L24" s="3"/>
      <c r="M24" s="3"/>
    </row>
    <row r="25" spans="3:13">
      <c r="C25" s="28"/>
      <c r="D25" s="28"/>
      <c r="E25" s="28"/>
      <c r="F25" s="6"/>
      <c r="G25" s="6"/>
      <c r="H25" s="3"/>
      <c r="I25" s="3"/>
      <c r="J25" s="3"/>
      <c r="K25" s="3"/>
      <c r="L25" s="3"/>
      <c r="M25" s="3"/>
    </row>
    <row r="26" spans="3:13">
      <c r="C26" s="28"/>
      <c r="D26" s="28"/>
      <c r="E26" s="28"/>
      <c r="F26" s="6"/>
      <c r="G26" s="6"/>
      <c r="H26" s="3"/>
      <c r="I26" s="3"/>
      <c r="J26" s="3"/>
      <c r="K26" s="3"/>
      <c r="L26" s="3"/>
      <c r="M26" s="3"/>
    </row>
    <row r="27" spans="3:13">
      <c r="C27" s="28"/>
      <c r="D27" s="28"/>
      <c r="E27" s="28"/>
      <c r="F27" s="6"/>
      <c r="G27" s="6"/>
      <c r="H27" s="3"/>
      <c r="I27" s="3"/>
      <c r="J27" s="3"/>
      <c r="K27" s="3"/>
      <c r="L27" s="3"/>
      <c r="M27" s="3"/>
    </row>
    <row r="28" spans="3:13">
      <c r="C28" s="28"/>
      <c r="D28" s="28"/>
      <c r="E28" s="28"/>
      <c r="F28" s="6"/>
      <c r="G28" s="6"/>
      <c r="H28" s="3"/>
      <c r="I28" s="3"/>
      <c r="J28" s="3"/>
      <c r="K28" s="3"/>
      <c r="L28" s="3"/>
      <c r="M28" s="3"/>
    </row>
    <row r="29" spans="3:13">
      <c r="C29" s="28"/>
      <c r="D29" s="28"/>
      <c r="E29" s="28"/>
      <c r="F29" s="6"/>
      <c r="G29" s="6"/>
      <c r="H29" s="3"/>
      <c r="I29" s="3"/>
      <c r="J29" s="3"/>
      <c r="K29" s="3"/>
      <c r="L29" s="3"/>
      <c r="M29" s="3"/>
    </row>
    <row r="30" spans="3:13">
      <c r="E30" s="5"/>
      <c r="F30" s="19"/>
      <c r="G30" s="5"/>
      <c r="K30" s="28"/>
      <c r="M30" s="6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9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1.6640625" style="5" customWidth="1"/>
    <col min="7" max="9" width="5.5" style="28" customWidth="1"/>
    <col min="10" max="10" width="4.83203125" style="28" customWidth="1"/>
    <col min="11" max="11" width="10.5" style="6" bestFit="1" customWidth="1"/>
    <col min="12" max="12" width="8.5" style="6" bestFit="1" customWidth="1"/>
    <col min="13" max="13" width="17.33203125" style="5" bestFit="1" customWidth="1"/>
    <col min="14" max="16384" width="9.1640625" style="3"/>
  </cols>
  <sheetData>
    <row r="1" spans="1:13" s="2" customFormat="1" ht="29" customHeight="1">
      <c r="A1" s="61" t="s">
        <v>303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312</v>
      </c>
      <c r="B3" s="76" t="s">
        <v>0</v>
      </c>
      <c r="C3" s="71" t="s">
        <v>313</v>
      </c>
      <c r="D3" s="71" t="s">
        <v>6</v>
      </c>
      <c r="E3" s="55" t="s">
        <v>314</v>
      </c>
      <c r="F3" s="73" t="s">
        <v>5</v>
      </c>
      <c r="G3" s="73" t="s">
        <v>9</v>
      </c>
      <c r="H3" s="73"/>
      <c r="I3" s="73"/>
      <c r="J3" s="73"/>
      <c r="K3" s="55" t="s">
        <v>214</v>
      </c>
      <c r="L3" s="55" t="s">
        <v>3</v>
      </c>
      <c r="M3" s="57" t="s">
        <v>2</v>
      </c>
    </row>
    <row r="4" spans="1:13" s="1" customFormat="1" ht="21" customHeight="1" thickBot="1">
      <c r="A4" s="70"/>
      <c r="B4" s="77"/>
      <c r="C4" s="72"/>
      <c r="D4" s="72"/>
      <c r="E4" s="56"/>
      <c r="F4" s="72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226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31" t="s">
        <v>121</v>
      </c>
      <c r="B6" s="7" t="s">
        <v>227</v>
      </c>
      <c r="C6" s="7" t="s">
        <v>228</v>
      </c>
      <c r="D6" s="7" t="s">
        <v>229</v>
      </c>
      <c r="E6" s="8" t="s">
        <v>318</v>
      </c>
      <c r="F6" s="7" t="s">
        <v>273</v>
      </c>
      <c r="G6" s="30" t="s">
        <v>15</v>
      </c>
      <c r="H6" s="32" t="s">
        <v>230</v>
      </c>
      <c r="I6" s="30" t="s">
        <v>28</v>
      </c>
      <c r="J6" s="31"/>
      <c r="K6" s="9" t="str">
        <f>"62,5"</f>
        <v>62,5</v>
      </c>
      <c r="L6" s="9" t="str">
        <f>"83,4625"</f>
        <v>83,4625</v>
      </c>
      <c r="M6" s="42" t="s">
        <v>260</v>
      </c>
    </row>
    <row r="8" spans="1:13" ht="16">
      <c r="A8" s="74" t="s">
        <v>42</v>
      </c>
      <c r="B8" s="74"/>
      <c r="C8" s="74"/>
      <c r="D8" s="74"/>
      <c r="E8" s="75"/>
      <c r="F8" s="74"/>
      <c r="G8" s="74"/>
      <c r="H8" s="74"/>
      <c r="I8" s="74"/>
      <c r="J8" s="74"/>
    </row>
    <row r="9" spans="1:13">
      <c r="A9" s="31" t="s">
        <v>121</v>
      </c>
      <c r="B9" s="7" t="s">
        <v>231</v>
      </c>
      <c r="C9" s="7" t="s">
        <v>289</v>
      </c>
      <c r="D9" s="7" t="s">
        <v>232</v>
      </c>
      <c r="E9" s="8" t="s">
        <v>320</v>
      </c>
      <c r="F9" s="7" t="s">
        <v>270</v>
      </c>
      <c r="G9" s="30" t="s">
        <v>41</v>
      </c>
      <c r="H9" s="30" t="s">
        <v>25</v>
      </c>
      <c r="I9" s="30" t="s">
        <v>31</v>
      </c>
      <c r="J9" s="31"/>
      <c r="K9" s="9" t="str">
        <f>"120,0"</f>
        <v>120,0</v>
      </c>
      <c r="L9" s="9" t="str">
        <f>"135,4789"</f>
        <v>135,4789</v>
      </c>
      <c r="M9" s="42" t="s">
        <v>309</v>
      </c>
    </row>
    <row r="11" spans="1:13" ht="16">
      <c r="A11" s="74" t="s">
        <v>75</v>
      </c>
      <c r="B11" s="74"/>
      <c r="C11" s="74"/>
      <c r="D11" s="74"/>
      <c r="E11" s="75"/>
      <c r="F11" s="74"/>
      <c r="G11" s="74"/>
      <c r="H11" s="74"/>
      <c r="I11" s="74"/>
      <c r="J11" s="74"/>
    </row>
    <row r="12" spans="1:13">
      <c r="A12" s="31" t="s">
        <v>121</v>
      </c>
      <c r="B12" s="7" t="s">
        <v>76</v>
      </c>
      <c r="C12" s="7" t="s">
        <v>280</v>
      </c>
      <c r="D12" s="7" t="s">
        <v>77</v>
      </c>
      <c r="E12" s="8" t="s">
        <v>320</v>
      </c>
      <c r="F12" s="7" t="s">
        <v>272</v>
      </c>
      <c r="G12" s="30" t="s">
        <v>70</v>
      </c>
      <c r="H12" s="30" t="s">
        <v>74</v>
      </c>
      <c r="I12" s="30" t="s">
        <v>80</v>
      </c>
      <c r="J12" s="31"/>
      <c r="K12" s="9" t="str">
        <f>"200,0"</f>
        <v>200,0</v>
      </c>
      <c r="L12" s="9" t="str">
        <f>"206,0449"</f>
        <v>206,0449</v>
      </c>
      <c r="M12" s="7"/>
    </row>
    <row r="14" spans="1:13" ht="16">
      <c r="A14" s="74" t="s">
        <v>81</v>
      </c>
      <c r="B14" s="74"/>
      <c r="C14" s="74"/>
      <c r="D14" s="74"/>
      <c r="E14" s="75"/>
      <c r="F14" s="74"/>
      <c r="G14" s="74"/>
      <c r="H14" s="74"/>
      <c r="I14" s="74"/>
      <c r="J14" s="74"/>
    </row>
    <row r="15" spans="1:13">
      <c r="A15" s="31" t="s">
        <v>121</v>
      </c>
      <c r="B15" s="7" t="s">
        <v>92</v>
      </c>
      <c r="C15" s="7" t="s">
        <v>93</v>
      </c>
      <c r="D15" s="7" t="s">
        <v>94</v>
      </c>
      <c r="E15" s="8" t="s">
        <v>317</v>
      </c>
      <c r="F15" s="7" t="s">
        <v>270</v>
      </c>
      <c r="G15" s="30" t="s">
        <v>80</v>
      </c>
      <c r="H15" s="30" t="s">
        <v>95</v>
      </c>
      <c r="I15" s="32" t="s">
        <v>58</v>
      </c>
      <c r="J15" s="31"/>
      <c r="K15" s="9" t="str">
        <f>"215,0"</f>
        <v>215,0</v>
      </c>
      <c r="L15" s="9" t="str">
        <f>"132,5045"</f>
        <v>132,5045</v>
      </c>
      <c r="M15" s="7" t="s">
        <v>96</v>
      </c>
    </row>
    <row r="17" spans="3:13">
      <c r="C17" s="28"/>
      <c r="D17" s="28"/>
      <c r="E17" s="28"/>
      <c r="F17" s="6"/>
      <c r="G17" s="6"/>
      <c r="H17" s="3"/>
      <c r="I17" s="3"/>
      <c r="J17" s="3"/>
      <c r="K17" s="3"/>
      <c r="L17" s="3"/>
      <c r="M17" s="3"/>
    </row>
    <row r="18" spans="3:13">
      <c r="C18" s="28"/>
      <c r="D18" s="28"/>
      <c r="E18" s="28"/>
      <c r="F18" s="6"/>
      <c r="G18" s="6"/>
      <c r="H18" s="3"/>
      <c r="I18" s="3"/>
      <c r="J18" s="3"/>
      <c r="K18" s="3"/>
      <c r="L18" s="3"/>
      <c r="M18" s="3"/>
    </row>
    <row r="19" spans="3:13">
      <c r="C19" s="28"/>
      <c r="D19" s="28"/>
      <c r="E19" s="28"/>
      <c r="F19" s="6"/>
      <c r="G19" s="6"/>
      <c r="H19" s="3"/>
      <c r="I19" s="3"/>
      <c r="J19" s="3"/>
      <c r="K19" s="3"/>
      <c r="L19" s="3"/>
      <c r="M19" s="3"/>
    </row>
    <row r="20" spans="3:13">
      <c r="C20" s="28"/>
      <c r="D20" s="28"/>
      <c r="E20" s="28"/>
      <c r="F20" s="6"/>
      <c r="G20" s="6"/>
      <c r="H20" s="3"/>
      <c r="I20" s="3"/>
      <c r="J20" s="3"/>
      <c r="K20" s="3"/>
      <c r="L20" s="3"/>
      <c r="M20" s="3"/>
    </row>
    <row r="21" spans="3:13">
      <c r="C21" s="28"/>
      <c r="D21" s="28"/>
      <c r="E21" s="28"/>
      <c r="F21" s="6"/>
      <c r="G21" s="6"/>
      <c r="H21" s="3"/>
      <c r="I21" s="3"/>
      <c r="J21" s="3"/>
      <c r="K21" s="3"/>
      <c r="L21" s="3"/>
      <c r="M21" s="3"/>
    </row>
    <row r="22" spans="3:13">
      <c r="C22" s="28"/>
      <c r="D22" s="28"/>
      <c r="E22" s="28"/>
      <c r="F22" s="6"/>
      <c r="G22" s="6"/>
      <c r="H22" s="3"/>
      <c r="I22" s="3"/>
      <c r="J22" s="3"/>
      <c r="K22" s="3"/>
      <c r="L22" s="3"/>
      <c r="M22" s="3"/>
    </row>
    <row r="23" spans="3:13">
      <c r="C23" s="28"/>
      <c r="D23" s="28"/>
      <c r="E23" s="28"/>
      <c r="F23" s="6"/>
      <c r="G23" s="6"/>
      <c r="H23" s="3"/>
      <c r="I23" s="3"/>
      <c r="J23" s="3"/>
      <c r="K23" s="3"/>
      <c r="L23" s="3"/>
      <c r="M23" s="3"/>
    </row>
    <row r="24" spans="3:13">
      <c r="C24" s="28"/>
      <c r="D24" s="28"/>
      <c r="E24" s="28"/>
      <c r="F24" s="6"/>
      <c r="G24" s="6"/>
      <c r="H24" s="3"/>
      <c r="I24" s="3"/>
      <c r="J24" s="3"/>
      <c r="K24" s="3"/>
      <c r="L24" s="3"/>
      <c r="M24" s="3"/>
    </row>
    <row r="25" spans="3:13">
      <c r="C25" s="28"/>
      <c r="D25" s="28"/>
      <c r="E25" s="28"/>
      <c r="F25" s="6"/>
      <c r="G25" s="6"/>
      <c r="H25" s="3"/>
      <c r="I25" s="3"/>
      <c r="J25" s="3"/>
      <c r="K25" s="3"/>
      <c r="L25" s="3"/>
      <c r="M25" s="3"/>
    </row>
    <row r="26" spans="3:13">
      <c r="C26" s="28"/>
      <c r="D26" s="28"/>
      <c r="E26" s="28"/>
      <c r="F26" s="6"/>
      <c r="G26" s="6"/>
      <c r="H26" s="3"/>
      <c r="I26" s="3"/>
      <c r="J26" s="3"/>
      <c r="K26" s="3"/>
      <c r="L26" s="3"/>
      <c r="M26" s="3"/>
    </row>
    <row r="27" spans="3:13">
      <c r="C27" s="28"/>
      <c r="D27" s="28"/>
      <c r="E27" s="28"/>
      <c r="F27" s="6"/>
      <c r="G27" s="6"/>
      <c r="H27" s="3"/>
      <c r="I27" s="3"/>
      <c r="J27" s="3"/>
      <c r="K27" s="3"/>
      <c r="L27" s="3"/>
      <c r="M27" s="3"/>
    </row>
    <row r="28" spans="3:13">
      <c r="C28" s="28"/>
      <c r="D28" s="28"/>
      <c r="E28" s="28"/>
      <c r="F28" s="6"/>
      <c r="G28" s="6"/>
      <c r="H28" s="3"/>
      <c r="I28" s="3"/>
      <c r="J28" s="3"/>
      <c r="K28" s="3"/>
      <c r="L28" s="3"/>
      <c r="M28" s="3"/>
    </row>
    <row r="29" spans="3:13">
      <c r="C29" s="28"/>
      <c r="D29" s="28"/>
      <c r="E29" s="28"/>
      <c r="F29" s="6"/>
      <c r="G29" s="6"/>
      <c r="H29" s="3"/>
      <c r="I29" s="3"/>
      <c r="J29" s="3"/>
      <c r="K29" s="3"/>
      <c r="L29" s="3"/>
      <c r="M29" s="3"/>
    </row>
    <row r="30" spans="3:13">
      <c r="C30" s="28"/>
      <c r="D30" s="28"/>
      <c r="E30" s="28"/>
      <c r="F30" s="6"/>
      <c r="G30" s="6"/>
      <c r="H30" s="3"/>
      <c r="I30" s="3"/>
      <c r="J30" s="3"/>
      <c r="K30" s="3"/>
      <c r="L30" s="3"/>
      <c r="M30" s="3"/>
    </row>
    <row r="31" spans="3:13">
      <c r="C31" s="28"/>
      <c r="D31" s="28"/>
      <c r="E31" s="28"/>
      <c r="F31" s="6"/>
      <c r="G31" s="6"/>
      <c r="H31" s="3"/>
      <c r="I31" s="3"/>
      <c r="J31" s="3"/>
      <c r="K31" s="3"/>
      <c r="L31" s="3"/>
      <c r="M31" s="3"/>
    </row>
    <row r="32" spans="3:13">
      <c r="C32" s="28"/>
      <c r="D32" s="28"/>
      <c r="E32" s="28"/>
      <c r="F32" s="6"/>
      <c r="G32" s="6"/>
      <c r="H32" s="3"/>
      <c r="I32" s="3"/>
      <c r="J32" s="3"/>
      <c r="K32" s="3"/>
      <c r="L32" s="3"/>
      <c r="M32" s="3"/>
    </row>
    <row r="33" spans="3:13">
      <c r="C33" s="28"/>
      <c r="D33" s="28"/>
      <c r="E33" s="28"/>
      <c r="F33" s="6"/>
      <c r="G33" s="6"/>
      <c r="H33" s="3"/>
      <c r="I33" s="3"/>
      <c r="J33" s="3"/>
      <c r="K33" s="3"/>
      <c r="L33" s="3"/>
      <c r="M33" s="3"/>
    </row>
    <row r="34" spans="3:13">
      <c r="C34" s="28"/>
      <c r="D34" s="28"/>
      <c r="E34" s="28"/>
      <c r="F34" s="6"/>
      <c r="G34" s="6"/>
      <c r="H34" s="3"/>
      <c r="I34" s="3"/>
      <c r="J34" s="3"/>
      <c r="K34" s="3"/>
      <c r="L34" s="3"/>
      <c r="M34" s="3"/>
    </row>
    <row r="35" spans="3:13">
      <c r="C35" s="28"/>
      <c r="D35" s="28"/>
      <c r="E35" s="28"/>
      <c r="F35" s="6"/>
      <c r="G35" s="6"/>
      <c r="H35" s="3"/>
      <c r="I35" s="3"/>
      <c r="J35" s="3"/>
      <c r="K35" s="3"/>
      <c r="L35" s="3"/>
      <c r="M35" s="3"/>
    </row>
    <row r="36" spans="3:13">
      <c r="C36" s="28"/>
      <c r="D36" s="28"/>
      <c r="E36" s="28"/>
      <c r="F36" s="6"/>
      <c r="G36" s="6"/>
      <c r="H36" s="3"/>
      <c r="I36" s="3"/>
      <c r="J36" s="3"/>
      <c r="K36" s="3"/>
      <c r="L36" s="3"/>
      <c r="M36" s="3"/>
    </row>
    <row r="37" spans="3:13">
      <c r="C37" s="28"/>
      <c r="D37" s="28"/>
      <c r="E37" s="28"/>
      <c r="F37" s="6"/>
      <c r="G37" s="6"/>
      <c r="H37" s="3"/>
      <c r="I37" s="3"/>
      <c r="J37" s="3"/>
      <c r="K37" s="3"/>
      <c r="L37" s="3"/>
      <c r="M37" s="3"/>
    </row>
    <row r="38" spans="3:13">
      <c r="C38" s="28"/>
      <c r="D38" s="28"/>
      <c r="E38" s="28"/>
      <c r="F38" s="6"/>
      <c r="G38" s="6"/>
      <c r="H38" s="3"/>
      <c r="I38" s="3"/>
      <c r="J38" s="3"/>
      <c r="K38" s="3"/>
      <c r="L38" s="3"/>
      <c r="M38" s="3"/>
    </row>
    <row r="39" spans="3:13">
      <c r="E39" s="5"/>
      <c r="F39" s="19"/>
      <c r="G39" s="5"/>
      <c r="K39" s="28"/>
      <c r="M39" s="6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IPL ПЛ без экипировки ДК</vt:lpstr>
      <vt:lpstr>IPL ПЛ без экипировки</vt:lpstr>
      <vt:lpstr>IPL ПЛ в бинтах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IPL Тяга без экипировки ДК</vt:lpstr>
      <vt:lpstr>IPL Тяга без экипировки</vt:lpstr>
      <vt:lpstr>СПР Пауэрспорт ДК</vt:lpstr>
      <vt:lpstr>СПР Жим стоя ДК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2022-11-16T16:56:44Z</dcterms:modified>
</cp:coreProperties>
</file>