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15" windowWidth="11340" windowHeight="9690"/>
  </bookViews>
  <sheets>
    <sheet name="WPC тяга становая без экипиров" sheetId="10" r:id="rId1"/>
    <sheet name="WPC народный жим" sheetId="9" r:id="rId2"/>
    <sheet name="WPC жим лежа в софт эк" sheetId="8" r:id="rId3"/>
    <sheet name="WPC жим лежа без экипировки" sheetId="7" r:id="rId4"/>
    <sheet name="WPC пауэрлифтинг в бинтах RAW" sheetId="6" r:id="rId5"/>
    <sheet name="WPC пауэрлифтинг без экипировк" sheetId="5" r:id="rId6"/>
  </sheets>
  <definedNames>
    <definedName name="_xlnm._FilterDatabase" localSheetId="5" hidden="1">'WPC пауэрлифтинг без экипировк'!$A$1:$S$3</definedName>
  </definedNames>
  <calcPr calcId="125725" refMode="R1C1"/>
</workbook>
</file>

<file path=xl/calcChain.xml><?xml version="1.0" encoding="utf-8"?>
<calcChain xmlns="http://schemas.openxmlformats.org/spreadsheetml/2006/main">
  <c r="L35" i="10"/>
  <c r="D35"/>
  <c r="L32"/>
  <c r="D32"/>
  <c r="L31"/>
  <c r="D31"/>
  <c r="L30"/>
  <c r="D30"/>
  <c r="L27"/>
  <c r="D27"/>
  <c r="L26"/>
  <c r="D26"/>
  <c r="L25"/>
  <c r="D25"/>
  <c r="L24"/>
  <c r="D24"/>
  <c r="L21"/>
  <c r="D21"/>
  <c r="L20"/>
  <c r="D20"/>
  <c r="L19"/>
  <c r="D19"/>
  <c r="L16"/>
  <c r="D16"/>
  <c r="L13"/>
  <c r="D13"/>
  <c r="L12"/>
  <c r="D12"/>
  <c r="L9"/>
  <c r="D9"/>
  <c r="L6"/>
  <c r="D6"/>
  <c r="L19" i="9"/>
  <c r="D19"/>
  <c r="L16"/>
  <c r="D16"/>
  <c r="L13"/>
  <c r="D13"/>
  <c r="L10"/>
  <c r="D10"/>
  <c r="L9"/>
  <c r="D9"/>
  <c r="L6"/>
  <c r="D6"/>
  <c r="L9" i="8"/>
  <c r="D9"/>
  <c r="L6"/>
  <c r="D6"/>
  <c r="L48" i="7"/>
  <c r="D48"/>
  <c r="L47"/>
  <c r="D47"/>
  <c r="L44"/>
  <c r="D44"/>
  <c r="L43"/>
  <c r="D43"/>
  <c r="L42"/>
  <c r="D42"/>
  <c r="L39"/>
  <c r="D39"/>
  <c r="L38"/>
  <c r="D38"/>
  <c r="L37"/>
  <c r="D37"/>
  <c r="L36"/>
  <c r="D36"/>
  <c r="L35"/>
  <c r="D35"/>
  <c r="L34"/>
  <c r="D34"/>
  <c r="L31"/>
  <c r="D31"/>
  <c r="L30"/>
  <c r="D30"/>
  <c r="L29"/>
  <c r="D29"/>
  <c r="L26"/>
  <c r="D26"/>
  <c r="L25"/>
  <c r="D25"/>
  <c r="L22"/>
  <c r="D22"/>
  <c r="L19"/>
  <c r="D19"/>
  <c r="L18"/>
  <c r="D18"/>
  <c r="L15"/>
  <c r="D15"/>
  <c r="L12"/>
  <c r="D12"/>
  <c r="L9"/>
  <c r="D9"/>
  <c r="L6"/>
  <c r="D6"/>
  <c r="T14" i="6"/>
  <c r="D14"/>
  <c r="T13"/>
  <c r="D13"/>
  <c r="T10"/>
  <c r="D10"/>
  <c r="T9"/>
  <c r="D9"/>
  <c r="T6"/>
  <c r="D6"/>
  <c r="T29" i="5"/>
  <c r="D29"/>
  <c r="T26"/>
  <c r="D26"/>
  <c r="T23"/>
  <c r="D23"/>
  <c r="T22"/>
  <c r="D22"/>
  <c r="T21"/>
  <c r="D21"/>
  <c r="T18"/>
  <c r="D18"/>
  <c r="T17"/>
  <c r="D17"/>
  <c r="T14"/>
  <c r="D14"/>
  <c r="T13"/>
  <c r="D13"/>
  <c r="T10"/>
  <c r="D10"/>
  <c r="T9"/>
  <c r="D9"/>
  <c r="T6"/>
  <c r="D6"/>
</calcChain>
</file>

<file path=xl/sharedStrings.xml><?xml version="1.0" encoding="utf-8"?>
<sst xmlns="http://schemas.openxmlformats.org/spreadsheetml/2006/main" count="1276" uniqueCount="394">
  <si>
    <t>ФИО</t>
  </si>
  <si>
    <t>Присед</t>
  </si>
  <si>
    <t>Жим</t>
  </si>
  <si>
    <t>Тяга</t>
  </si>
  <si>
    <t>Сумма</t>
  </si>
  <si>
    <t>С вес</t>
  </si>
  <si>
    <t>Тренер</t>
  </si>
  <si>
    <t>Очки</t>
  </si>
  <si>
    <t>Команда</t>
  </si>
  <si>
    <t>Рек</t>
  </si>
  <si>
    <t>коэф</t>
  </si>
  <si>
    <t>Город</t>
  </si>
  <si>
    <t>Возр груп
Год. р./Возраст</t>
  </si>
  <si>
    <t>Турнир "Iron Bull" WPC пауэрлифтинг без экипировки_x000D_
21 - 22.Март.2020</t>
  </si>
  <si>
    <t>ВЕСОВАЯ КАТЕГОРИЯ   56</t>
  </si>
  <si>
    <t>Teen 16-17 (20.04.2002)/18</t>
  </si>
  <si>
    <t>55,40</t>
  </si>
  <si>
    <t>55,0</t>
  </si>
  <si>
    <t>65,0</t>
  </si>
  <si>
    <t>67,5</t>
  </si>
  <si>
    <t>27,5</t>
  </si>
  <si>
    <t>30,0</t>
  </si>
  <si>
    <t>75,0</t>
  </si>
  <si>
    <t>80,0</t>
  </si>
  <si>
    <t>175.00</t>
  </si>
  <si>
    <t xml:space="preserve"> </t>
  </si>
  <si>
    <t>ВЕСОВАЯ КАТЕГОРИЯ   60</t>
  </si>
  <si>
    <t>Teen 13-15 (05.03.2005)/15</t>
  </si>
  <si>
    <t>57,50</t>
  </si>
  <si>
    <t>90,0</t>
  </si>
  <si>
    <t>95,0</t>
  </si>
  <si>
    <t>50,0</t>
  </si>
  <si>
    <t>60,0</t>
  </si>
  <si>
    <t>100,0</t>
  </si>
  <si>
    <t>115,0</t>
  </si>
  <si>
    <t>125,0</t>
  </si>
  <si>
    <t>285.00</t>
  </si>
  <si>
    <t>Плотников Вадим</t>
  </si>
  <si>
    <t>Teen 13-15 (15.11.2004)/16</t>
  </si>
  <si>
    <t>57,40</t>
  </si>
  <si>
    <t xml:space="preserve">Вольская </t>
  </si>
  <si>
    <t xml:space="preserve">Вольск/Саратовская область </t>
  </si>
  <si>
    <t>40,0</t>
  </si>
  <si>
    <t>45,0</t>
  </si>
  <si>
    <t>110,0</t>
  </si>
  <si>
    <t>215.00</t>
  </si>
  <si>
    <t>ВЕСОВАЯ КАТЕГОРИЯ   67.5</t>
  </si>
  <si>
    <t>60,40</t>
  </si>
  <si>
    <t>35,0</t>
  </si>
  <si>
    <t>70,0</t>
  </si>
  <si>
    <t>190.00</t>
  </si>
  <si>
    <t>Челноков Максим</t>
  </si>
  <si>
    <t>Teen 18-19 (11.06.2001)/19</t>
  </si>
  <si>
    <t>62,90</t>
  </si>
  <si>
    <t xml:space="preserve">Ртищево </t>
  </si>
  <si>
    <t xml:space="preserve">Ртищево/Саратовская область </t>
  </si>
  <si>
    <t>120,0</t>
  </si>
  <si>
    <t>0,0</t>
  </si>
  <si>
    <t>0.00</t>
  </si>
  <si>
    <t>ВЕСОВАЯ КАТЕГОРИЯ   75</t>
  </si>
  <si>
    <t>Шеин Антон</t>
  </si>
  <si>
    <t>Teen 13-15 (01.01.2005)/15</t>
  </si>
  <si>
    <t>70,20</t>
  </si>
  <si>
    <t>57,5</t>
  </si>
  <si>
    <t>130,0</t>
  </si>
  <si>
    <t>255.00</t>
  </si>
  <si>
    <t>Зубарев Анатолий</t>
  </si>
  <si>
    <t>Teen 16-17 (20.03.2003)/17</t>
  </si>
  <si>
    <t>69,30</t>
  </si>
  <si>
    <t xml:space="preserve">Аркадакская </t>
  </si>
  <si>
    <t xml:space="preserve">Аркадак/Саратовская область </t>
  </si>
  <si>
    <t>137,5</t>
  </si>
  <si>
    <t>365.00</t>
  </si>
  <si>
    <t xml:space="preserve">Зубарев С.А. </t>
  </si>
  <si>
    <t>ВЕСОВАЯ КАТЕГОРИЯ   82.5</t>
  </si>
  <si>
    <t>Акимов Андрей</t>
  </si>
  <si>
    <t>Teen 13-15 (24.02.2005)/15</t>
  </si>
  <si>
    <t>79,90</t>
  </si>
  <si>
    <t>127,5</t>
  </si>
  <si>
    <t>97,5</t>
  </si>
  <si>
    <t>145,0</t>
  </si>
  <si>
    <t>155,0</t>
  </si>
  <si>
    <t>165,0</t>
  </si>
  <si>
    <t>382.50</t>
  </si>
  <si>
    <t>Пантелеев Степан</t>
  </si>
  <si>
    <t>Teen 16-17 (21.12.2002)/18</t>
  </si>
  <si>
    <t>78,20</t>
  </si>
  <si>
    <t xml:space="preserve">Саратов спортивный </t>
  </si>
  <si>
    <t xml:space="preserve">Саратов/Саратовская область </t>
  </si>
  <si>
    <t>140,0</t>
  </si>
  <si>
    <t>150,0</t>
  </si>
  <si>
    <t>170,0</t>
  </si>
  <si>
    <t>375.00</t>
  </si>
  <si>
    <t>Дащенко Антон</t>
  </si>
  <si>
    <t>Open (09.01.1991)/29</t>
  </si>
  <si>
    <t>80,60</t>
  </si>
  <si>
    <t xml:space="preserve">Котово/Волгоградская область </t>
  </si>
  <si>
    <t>180,0</t>
  </si>
  <si>
    <t>185,0</t>
  </si>
  <si>
    <t>450.00</t>
  </si>
  <si>
    <t>ВЕСОВАЯ КАТЕГОРИЯ   90</t>
  </si>
  <si>
    <t>Габбазов Мукатдес</t>
  </si>
  <si>
    <t>Teen 13-15 (01.04.2005)/15</t>
  </si>
  <si>
    <t>87,90</t>
  </si>
  <si>
    <t>175,0</t>
  </si>
  <si>
    <t>ВЕСОВАЯ КАТЕГОРИЯ   110</t>
  </si>
  <si>
    <t>Плеханов Дмитрий</t>
  </si>
  <si>
    <t>Open (13.03.1983)/37</t>
  </si>
  <si>
    <t>105,40</t>
  </si>
  <si>
    <t xml:space="preserve">Балашовская </t>
  </si>
  <si>
    <t xml:space="preserve">Балашов/Саратовская область </t>
  </si>
  <si>
    <t>200,0</t>
  </si>
  <si>
    <t>210,0</t>
  </si>
  <si>
    <t>220,0</t>
  </si>
  <si>
    <t>595.00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</si>
  <si>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</si>
  <si>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</si>
  <si>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</si>
  <si>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</si>
  <si>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</si>
  <si>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</si>
  <si>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</si>
  <si>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Teenagers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</si>
  <si>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</si>
  <si>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</si>
  <si>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</si>
  <si>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</si>
  <si>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Коэф. </t>
  </si>
  <si>
    <t xml:space="preserve">Юноши 16 - 17 </t>
  </si>
  <si>
    <t xml:space="preserve">56 </t>
  </si>
  <si>
    <t>184,2750</t>
  </si>
  <si>
    <t xml:space="preserve">Мужчины </t>
  </si>
  <si>
    <t xml:space="preserve">75 </t>
  </si>
  <si>
    <t>365,0</t>
  </si>
  <si>
    <t>267,2530</t>
  </si>
  <si>
    <t xml:space="preserve">Юноши 13 - 15 </t>
  </si>
  <si>
    <t xml:space="preserve">82.5 </t>
  </si>
  <si>
    <t>382,5</t>
  </si>
  <si>
    <t>251,8189</t>
  </si>
  <si>
    <t>375,0</t>
  </si>
  <si>
    <t>250,5563</t>
  </si>
  <si>
    <t xml:space="preserve">60 </t>
  </si>
  <si>
    <t>285,0</t>
  </si>
  <si>
    <t>247,5795</t>
  </si>
  <si>
    <t xml:space="preserve">90 </t>
  </si>
  <si>
    <t>232,5375</t>
  </si>
  <si>
    <t>215,0</t>
  </si>
  <si>
    <t>187,1037</t>
  </si>
  <si>
    <t>255,0</t>
  </si>
  <si>
    <t>184,7730</t>
  </si>
  <si>
    <t xml:space="preserve">67.5 </t>
  </si>
  <si>
    <t>190,0</t>
  </si>
  <si>
    <t>157,2250</t>
  </si>
  <si>
    <t xml:space="preserve">Open </t>
  </si>
  <si>
    <t xml:space="preserve">Открытая </t>
  </si>
  <si>
    <t xml:space="preserve">110 </t>
  </si>
  <si>
    <t>595,0</t>
  </si>
  <si>
    <t>339,1202</t>
  </si>
  <si>
    <t>450,0</t>
  </si>
  <si>
    <t>294,5250</t>
  </si>
  <si>
    <t>Слепов Михаил</t>
  </si>
  <si>
    <t>Teen 16-17 (05.06.2003)/17</t>
  </si>
  <si>
    <t>77,50</t>
  </si>
  <si>
    <t>105,0</t>
  </si>
  <si>
    <t>135,0</t>
  </si>
  <si>
    <t>Зубарев Сергей</t>
  </si>
  <si>
    <t>Open (31.03.1964)/56</t>
  </si>
  <si>
    <t>88,20</t>
  </si>
  <si>
    <t>230,0</t>
  </si>
  <si>
    <t>Masters 55-59 (31.03.1964)/56</t>
  </si>
  <si>
    <t>ВЕСОВАЯ КАТЕГОРИЯ   100</t>
  </si>
  <si>
    <t>Жариков Алексей</t>
  </si>
  <si>
    <t>Open (19.02.1971)/49</t>
  </si>
  <si>
    <t>92,80</t>
  </si>
  <si>
    <t xml:space="preserve">Пересвет </t>
  </si>
  <si>
    <t>Masters 45-49 (19.02.1971)/49</t>
  </si>
  <si>
    <t>415,0</t>
  </si>
  <si>
    <t>279,0460</t>
  </si>
  <si>
    <t>368,2157</t>
  </si>
  <si>
    <t xml:space="preserve">100 </t>
  </si>
  <si>
    <t>555,0</t>
  </si>
  <si>
    <t>334,0822</t>
  </si>
  <si>
    <t xml:space="preserve">Masters </t>
  </si>
  <si>
    <t xml:space="preserve">Мастера 55 - 59 </t>
  </si>
  <si>
    <t>451,0643</t>
  </si>
  <si>
    <t xml:space="preserve">Мастера 45 - 49 </t>
  </si>
  <si>
    <t>371,8335</t>
  </si>
  <si>
    <t>Турнир "Iron Bull" WPC жим лежа без экипировки_x000D_
21 - 22.Март.2020</t>
  </si>
  <si>
    <t>ВЕСОВАЯ КАТЕГОРИЯ   48</t>
  </si>
  <si>
    <t>47,60</t>
  </si>
  <si>
    <t>20,0</t>
  </si>
  <si>
    <t>25,0</t>
  </si>
  <si>
    <t>ВЕСОВАЯ КАТЕГОРИЯ   52</t>
  </si>
  <si>
    <t>Teen 13-15 (07.10.2004)/16</t>
  </si>
  <si>
    <t>50,40</t>
  </si>
  <si>
    <t>32,5</t>
  </si>
  <si>
    <t>Teen 13-15 (05.03.2007)/13</t>
  </si>
  <si>
    <t>40,00</t>
  </si>
  <si>
    <t>Teen 13-15 (01.06.2005)/15</t>
  </si>
  <si>
    <t>60,80</t>
  </si>
  <si>
    <t>Довлетов Али</t>
  </si>
  <si>
    <t>Open (30.11.1997)/23</t>
  </si>
  <si>
    <t>67,50</t>
  </si>
  <si>
    <t xml:space="preserve">Энгельская </t>
  </si>
  <si>
    <t xml:space="preserve">Энгельс/Саратовская область </t>
  </si>
  <si>
    <t>Князев Данила</t>
  </si>
  <si>
    <t>Teen 13-15 (22.05.2004)/16</t>
  </si>
  <si>
    <t>74,30</t>
  </si>
  <si>
    <t xml:space="preserve">Наумова Елена </t>
  </si>
  <si>
    <t>Ракитин Сергей</t>
  </si>
  <si>
    <t>Juniors 20-23 (10.07.1999)/21</t>
  </si>
  <si>
    <t xml:space="preserve">Iron War </t>
  </si>
  <si>
    <t>107,5</t>
  </si>
  <si>
    <t>Егоров Вадим</t>
  </si>
  <si>
    <t>Open (19.08.1971)/49</t>
  </si>
  <si>
    <t>82,40</t>
  </si>
  <si>
    <t>Пёкин Дмитрий</t>
  </si>
  <si>
    <t>Teen 18-19 (15.08.2001)/19</t>
  </si>
  <si>
    <t>87,50</t>
  </si>
  <si>
    <t>112,5</t>
  </si>
  <si>
    <t>117,5</t>
  </si>
  <si>
    <t>Бахтияров Риналь</t>
  </si>
  <si>
    <t>Open (27.05.1987)/33</t>
  </si>
  <si>
    <t>88,10</t>
  </si>
  <si>
    <t xml:space="preserve">Самарская </t>
  </si>
  <si>
    <t xml:space="preserve">Сызрань/Самарская область </t>
  </si>
  <si>
    <t>Зинкин Владислав</t>
  </si>
  <si>
    <t>Masters 40-44 (19.01.1976)/44</t>
  </si>
  <si>
    <t>83,80</t>
  </si>
  <si>
    <t xml:space="preserve">Золотая орда </t>
  </si>
  <si>
    <t>Журавлёв Алексей</t>
  </si>
  <si>
    <t>Open (15.09.1989)/31</t>
  </si>
  <si>
    <t>100,00</t>
  </si>
  <si>
    <t xml:space="preserve">Саратовская </t>
  </si>
  <si>
    <t>195,0</t>
  </si>
  <si>
    <t>205,0</t>
  </si>
  <si>
    <t>Кудрявцев Сергей</t>
  </si>
  <si>
    <t>Open (06.04.1987)/33</t>
  </si>
  <si>
    <t>97,00</t>
  </si>
  <si>
    <t>197,5</t>
  </si>
  <si>
    <t>Щербаков Алексей</t>
  </si>
  <si>
    <t>Open (24.05.1985)/35</t>
  </si>
  <si>
    <t>98,20</t>
  </si>
  <si>
    <t>160,0</t>
  </si>
  <si>
    <t xml:space="preserve">Самост </t>
  </si>
  <si>
    <t>Иванов Александр</t>
  </si>
  <si>
    <t>Open (09.07.1992)/28</t>
  </si>
  <si>
    <t>96,80</t>
  </si>
  <si>
    <t>Фатыхов Ильмир</t>
  </si>
  <si>
    <t>Open (23.02.1992)/28</t>
  </si>
  <si>
    <t>93,30</t>
  </si>
  <si>
    <t>Кеммерер Артём</t>
  </si>
  <si>
    <t>Open (26.07.1982)/38</t>
  </si>
  <si>
    <t>95,20</t>
  </si>
  <si>
    <t>Teen 13-15 (05.03.2006)/14</t>
  </si>
  <si>
    <t>101,50</t>
  </si>
  <si>
    <t>Милантьев Сергей</t>
  </si>
  <si>
    <t>Open (19.10.1981)/39</t>
  </si>
  <si>
    <t>107,20</t>
  </si>
  <si>
    <t>Жилинский Константин</t>
  </si>
  <si>
    <t>Open (13.05.1997)/23</t>
  </si>
  <si>
    <t>106,60</t>
  </si>
  <si>
    <t xml:space="preserve">Ртищевская </t>
  </si>
  <si>
    <t>ВЕСОВАЯ КАТЕГОРИЯ   125</t>
  </si>
  <si>
    <t>Яковлев Артем</t>
  </si>
  <si>
    <t>Open (30.12.1981)/39</t>
  </si>
  <si>
    <t>110,90</t>
  </si>
  <si>
    <t>Титомир Василий</t>
  </si>
  <si>
    <t>Masters 40-44 (13.08.1978)/42</t>
  </si>
  <si>
    <t>115,60</t>
  </si>
  <si>
    <t xml:space="preserve">52 </t>
  </si>
  <si>
    <t>34,0560</t>
  </si>
  <si>
    <t xml:space="preserve">48 </t>
  </si>
  <si>
    <t>29,6625</t>
  </si>
  <si>
    <t xml:space="preserve">Юноши 18 - 19 </t>
  </si>
  <si>
    <t>73,0556</t>
  </si>
  <si>
    <t>56,4655</t>
  </si>
  <si>
    <t>52,0013</t>
  </si>
  <si>
    <t>49,3380</t>
  </si>
  <si>
    <t>39,7305</t>
  </si>
  <si>
    <t>28,8900</t>
  </si>
  <si>
    <t xml:space="preserve">Junior </t>
  </si>
  <si>
    <t xml:space="preserve">Юниоры 20 - 23 </t>
  </si>
  <si>
    <t>70,7726</t>
  </si>
  <si>
    <t>119,0175</t>
  </si>
  <si>
    <t>116,3473</t>
  </si>
  <si>
    <t>116,2600</t>
  </si>
  <si>
    <t>102,2040</t>
  </si>
  <si>
    <t>99,5945</t>
  </si>
  <si>
    <t>97,2922</t>
  </si>
  <si>
    <t>93,5500</t>
  </si>
  <si>
    <t>89,7912</t>
  </si>
  <si>
    <t>84,0420</t>
  </si>
  <si>
    <t>83,2020</t>
  </si>
  <si>
    <t>77,4120</t>
  </si>
  <si>
    <t xml:space="preserve">125 </t>
  </si>
  <si>
    <t>72,9560</t>
  </si>
  <si>
    <t xml:space="preserve">Мастера 40 - 44 </t>
  </si>
  <si>
    <t>93,1900</t>
  </si>
  <si>
    <t>84,1734</t>
  </si>
  <si>
    <t>Наумова Елена</t>
  </si>
  <si>
    <t>Open (17.05.1989)/31</t>
  </si>
  <si>
    <t>52,00</t>
  </si>
  <si>
    <t xml:space="preserve">Наумов Д.Ю. </t>
  </si>
  <si>
    <t>Небыков Алексей</t>
  </si>
  <si>
    <t>Open (19.03.1966)/54</t>
  </si>
  <si>
    <t>81,70</t>
  </si>
  <si>
    <t>240,0</t>
  </si>
  <si>
    <t>250,0</t>
  </si>
  <si>
    <t>110,7600</t>
  </si>
  <si>
    <t>162,1750</t>
  </si>
  <si>
    <t>Егоров Николай</t>
  </si>
  <si>
    <t>Masters 75-79 (07.10.1940)/80</t>
  </si>
  <si>
    <t>65,00</t>
  </si>
  <si>
    <t>Щукин Кирилл</t>
  </si>
  <si>
    <t>Open (07.05.1990)/30</t>
  </si>
  <si>
    <t>72,20</t>
  </si>
  <si>
    <t>72,5</t>
  </si>
  <si>
    <t>Пыхонин Пётр</t>
  </si>
  <si>
    <t>Open (07.07.1991)/29</t>
  </si>
  <si>
    <t>69,70</t>
  </si>
  <si>
    <t xml:space="preserve">Екатериновка </t>
  </si>
  <si>
    <t xml:space="preserve">Екатериновка/Саратовская область </t>
  </si>
  <si>
    <t>Трегубенко Владимир</t>
  </si>
  <si>
    <t>Open (14.08.1987)/33</t>
  </si>
  <si>
    <t>82,50</t>
  </si>
  <si>
    <t>82,5</t>
  </si>
  <si>
    <t>61,0385</t>
  </si>
  <si>
    <t>58,5850</t>
  </si>
  <si>
    <t>53,1795</t>
  </si>
  <si>
    <t>51,3771</t>
  </si>
  <si>
    <t>51,0160</t>
  </si>
  <si>
    <t xml:space="preserve">Мастера 75 - 79 </t>
  </si>
  <si>
    <t>50,3902</t>
  </si>
  <si>
    <t>Турнир "Iron Bull" WPC тяга становая без экипировки_x000D_
21 - 22.Март.2020</t>
  </si>
  <si>
    <t>52,5</t>
  </si>
  <si>
    <t>77,5</t>
  </si>
  <si>
    <t>85,0</t>
  </si>
  <si>
    <t>Пивненко Дарья</t>
  </si>
  <si>
    <t>Teen 16-17 (19.03.2004)/16</t>
  </si>
  <si>
    <t>66,70</t>
  </si>
  <si>
    <t>Ушакова Виктория</t>
  </si>
  <si>
    <t>Juniors 20-23 (09.05.1998)/22</t>
  </si>
  <si>
    <t>Беляков Дмитрий</t>
  </si>
  <si>
    <t>Teen 18-19 (31.10.2000)/20</t>
  </si>
  <si>
    <t>65,90</t>
  </si>
  <si>
    <t xml:space="preserve">Воробев Дмитирий </t>
  </si>
  <si>
    <t>132,5</t>
  </si>
  <si>
    <t>Лукьянов Владимир</t>
  </si>
  <si>
    <t>Teen 16-17 (10.05.2002)/18</t>
  </si>
  <si>
    <t>75,80</t>
  </si>
  <si>
    <t>Masters 45-49 (19.08.1971)/49</t>
  </si>
  <si>
    <t>Шишков Олег</t>
  </si>
  <si>
    <t>Masters 50-54 (14.05.1965)/55</t>
  </si>
  <si>
    <t>79,00</t>
  </si>
  <si>
    <t xml:space="preserve">Кирпичёв Юрий Викторович </t>
  </si>
  <si>
    <t>Open (19.01.1976)/44</t>
  </si>
  <si>
    <t>Кирпичёв Юрий</t>
  </si>
  <si>
    <t>Masters 60-64 (14.04.1955)/65</t>
  </si>
  <si>
    <t>86,60</t>
  </si>
  <si>
    <t>89,5050</t>
  </si>
  <si>
    <t>81,7245</t>
  </si>
  <si>
    <t>73,7880</t>
  </si>
  <si>
    <t>98,9945</t>
  </si>
  <si>
    <t>134,9320</t>
  </si>
  <si>
    <t>133,7000</t>
  </si>
  <si>
    <t>115,1220</t>
  </si>
  <si>
    <t>111,5170</t>
  </si>
  <si>
    <t>108,5175</t>
  </si>
  <si>
    <t>100,8600</t>
  </si>
  <si>
    <t>86,0827</t>
  </si>
  <si>
    <t>57,7800</t>
  </si>
  <si>
    <t>130,8310</t>
  </si>
  <si>
    <t xml:space="preserve">Мастера 60 - 64 </t>
  </si>
  <si>
    <t>145,1160</t>
  </si>
  <si>
    <t xml:space="preserve">Мастера 50 - 54 </t>
  </si>
  <si>
    <t>127,8166</t>
  </si>
  <si>
    <t>127,3814</t>
  </si>
  <si>
    <t>Турнир "Iron Bull" WPC народный жим_x000D_
21 - 22.Март.2020</t>
  </si>
  <si>
    <t>Турнир "Iron Bull" WPC жим лежа в софт экипировке_x000D_
21 - 22.Март.2020</t>
  </si>
  <si>
    <t>Турнир "Iron Bull" WPC пауэрлифтинг в _x000D_бинтах RAW
20 - 21.Март.2020</t>
  </si>
  <si>
    <t>Абдалаева София</t>
  </si>
  <si>
    <t>Ершов</t>
  </si>
  <si>
    <t xml:space="preserve">Ершов/Саратовская </t>
  </si>
  <si>
    <t>Ласкина Крина</t>
  </si>
  <si>
    <t>Сенин Кирилл</t>
  </si>
  <si>
    <t>Рябичков Антон</t>
  </si>
  <si>
    <t>Жексенбаева Эльмира</t>
  </si>
  <si>
    <t>Ермолаев Павел</t>
  </si>
  <si>
    <t>Митин Иван</t>
  </si>
  <si>
    <t>Сытин Кирилл</t>
  </si>
  <si>
    <t>Абдулаева София</t>
  </si>
  <si>
    <t>Сытин Николай</t>
  </si>
  <si>
    <t>Ласкина Карина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</si>
</sst>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24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0" borderId="0" xfId="0" applyNumberForma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left"/>
    </xf>
    <xf numFmtId="49" fontId="0" fillId="0" borderId="13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49" fontId="8" fillId="0" borderId="13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left"/>
    </xf>
    <xf numFmtId="49" fontId="0" fillId="0" borderId="14" xfId="0" applyNumberForma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left"/>
    </xf>
    <xf numFmtId="49" fontId="0" fillId="0" borderId="15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left"/>
    </xf>
    <xf numFmtId="49" fontId="8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left"/>
    </xf>
    <xf numFmtId="49" fontId="0" fillId="0" borderId="16" xfId="0" applyNumberFormat="1" applyFill="1" applyBorder="1" applyAlignment="1">
      <alignment horizontal="center"/>
    </xf>
    <xf numFmtId="49" fontId="0" fillId="0" borderId="16" xfId="0" applyNumberFormat="1" applyFill="1" applyBorder="1" applyAlignment="1">
      <alignment horizontal="left"/>
    </xf>
    <xf numFmtId="49" fontId="8" fillId="0" borderId="1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indent="1"/>
    </xf>
    <xf numFmtId="49" fontId="11" fillId="0" borderId="0" xfId="0" applyNumberFormat="1" applyFont="1" applyFill="1" applyBorder="1" applyAlignment="1">
      <alignment horizontal="left" indent="1"/>
    </xf>
    <xf numFmtId="49" fontId="12" fillId="0" borderId="0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/>
    <xf numFmtId="49" fontId="8" fillId="0" borderId="13" xfId="0" applyNumberFormat="1" applyFont="1" applyBorder="1"/>
    <xf numFmtId="49" fontId="0" fillId="0" borderId="14" xfId="0" applyNumberFormat="1" applyBorder="1"/>
    <xf numFmtId="49" fontId="8" fillId="0" borderId="14" xfId="0" applyNumberFormat="1" applyFont="1" applyBorder="1"/>
    <xf numFmtId="49" fontId="0" fillId="0" borderId="15" xfId="0" applyNumberFormat="1" applyBorder="1"/>
    <xf numFmtId="49" fontId="8" fillId="0" borderId="15" xfId="0" applyNumberFormat="1" applyFont="1" applyBorder="1"/>
    <xf numFmtId="49" fontId="5" fillId="0" borderId="0" xfId="0" applyNumberFormat="1" applyFont="1" applyAlignment="1">
      <alignment horizontal="left"/>
    </xf>
    <xf numFmtId="49" fontId="10" fillId="0" borderId="0" xfId="0" applyNumberFormat="1" applyFont="1"/>
    <xf numFmtId="49" fontId="7" fillId="0" borderId="0" xfId="0" applyNumberFormat="1" applyFont="1"/>
    <xf numFmtId="49" fontId="0" fillId="0" borderId="0" xfId="0" applyNumberFormat="1" applyAlignment="1">
      <alignment horizontal="left" indent="1"/>
    </xf>
    <xf numFmtId="49" fontId="12" fillId="0" borderId="0" xfId="0" applyNumberFormat="1" applyFont="1" applyAlignment="1">
      <alignment horizontal="left" indent="1"/>
    </xf>
    <xf numFmtId="49" fontId="12" fillId="0" borderId="0" xfId="0" applyNumberFormat="1" applyFont="1"/>
    <xf numFmtId="49" fontId="3" fillId="0" borderId="13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0" fillId="0" borderId="16" xfId="0" applyNumberFormat="1" applyBorder="1"/>
    <xf numFmtId="49" fontId="8" fillId="0" borderId="16" xfId="0" applyNumberFormat="1" applyFont="1" applyBorder="1"/>
    <xf numFmtId="49" fontId="7" fillId="0" borderId="0" xfId="0" applyNumberFormat="1" applyFont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A16" workbookViewId="0">
      <selection activeCell="A35" sqref="A35"/>
    </sheetView>
  </sheetViews>
  <sheetFormatPr defaultRowHeight="12.75"/>
  <cols>
    <col min="1" max="1" width="26" style="31" bestFit="1" customWidth="1"/>
    <col min="2" max="2" width="26.85546875" style="31" bestFit="1" customWidth="1"/>
    <col min="3" max="3" width="10.5703125" style="31" bestFit="1" customWidth="1"/>
    <col min="4" max="4" width="8.42578125" style="31" bestFit="1" customWidth="1"/>
    <col min="5" max="5" width="22.7109375" style="31" bestFit="1" customWidth="1"/>
    <col min="6" max="6" width="28.7109375" style="31" bestFit="1" customWidth="1"/>
    <col min="7" max="9" width="5.5703125" style="31" bestFit="1" customWidth="1"/>
    <col min="10" max="10" width="4.5703125" style="31" bestFit="1" customWidth="1"/>
    <col min="11" max="11" width="7.85546875" style="31" bestFit="1" customWidth="1"/>
    <col min="12" max="12" width="8.5703125" style="31" bestFit="1" customWidth="1"/>
    <col min="13" max="13" width="26.140625" style="31" bestFit="1" customWidth="1"/>
  </cols>
  <sheetData>
    <row r="1" spans="1:13" s="1" customFormat="1" ht="15" customHeight="1">
      <c r="A1" s="54" t="s">
        <v>334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1" customFormat="1" ht="81.75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2" customFormat="1" ht="12.75" customHeight="1">
      <c r="A3" s="60" t="s">
        <v>0</v>
      </c>
      <c r="B3" s="62" t="s">
        <v>12</v>
      </c>
      <c r="C3" s="49" t="s">
        <v>5</v>
      </c>
      <c r="D3" s="49" t="s">
        <v>10</v>
      </c>
      <c r="E3" s="49" t="s">
        <v>8</v>
      </c>
      <c r="F3" s="49" t="s">
        <v>11</v>
      </c>
      <c r="G3" s="49" t="s">
        <v>3</v>
      </c>
      <c r="H3" s="49"/>
      <c r="I3" s="49"/>
      <c r="J3" s="49"/>
      <c r="K3" s="49" t="s">
        <v>4</v>
      </c>
      <c r="L3" s="49" t="s">
        <v>7</v>
      </c>
      <c r="M3" s="51" t="s">
        <v>6</v>
      </c>
    </row>
    <row r="4" spans="1:13" s="2" customFormat="1" ht="21" customHeight="1" thickBot="1">
      <c r="A4" s="61"/>
      <c r="B4" s="50"/>
      <c r="C4" s="50"/>
      <c r="D4" s="50"/>
      <c r="E4" s="50"/>
      <c r="F4" s="50"/>
      <c r="G4" s="3">
        <v>1</v>
      </c>
      <c r="H4" s="3">
        <v>2</v>
      </c>
      <c r="I4" s="3">
        <v>3</v>
      </c>
      <c r="J4" s="3" t="s">
        <v>9</v>
      </c>
      <c r="K4" s="50"/>
      <c r="L4" s="50"/>
      <c r="M4" s="52"/>
    </row>
    <row r="5" spans="1:13" ht="15">
      <c r="A5" s="53" t="s">
        <v>192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32" t="s">
        <v>381</v>
      </c>
      <c r="B6" s="32" t="s">
        <v>193</v>
      </c>
      <c r="C6" s="32" t="s">
        <v>194</v>
      </c>
      <c r="D6" s="32" t="str">
        <f>"1,1352"</f>
        <v>1,1352</v>
      </c>
      <c r="E6" s="32" t="s">
        <v>382</v>
      </c>
      <c r="F6" s="32" t="s">
        <v>383</v>
      </c>
      <c r="G6" s="32" t="s">
        <v>335</v>
      </c>
      <c r="H6" s="32" t="s">
        <v>32</v>
      </c>
      <c r="I6" s="32" t="s">
        <v>18</v>
      </c>
      <c r="J6" s="33"/>
      <c r="K6" s="32">
        <v>65</v>
      </c>
      <c r="L6" s="32" t="str">
        <f>"73,7880"</f>
        <v>73,7880</v>
      </c>
      <c r="M6" s="32" t="s">
        <v>25</v>
      </c>
    </row>
    <row r="8" spans="1:13" ht="15">
      <c r="A8" s="48" t="s">
        <v>14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32" t="s">
        <v>384</v>
      </c>
      <c r="B9" s="32" t="s">
        <v>15</v>
      </c>
      <c r="C9" s="32" t="s">
        <v>16</v>
      </c>
      <c r="D9" s="32" t="str">
        <f>"1,0530"</f>
        <v>1,0530</v>
      </c>
      <c r="E9" s="32" t="s">
        <v>382</v>
      </c>
      <c r="F9" s="32" t="s">
        <v>383</v>
      </c>
      <c r="G9" s="32" t="s">
        <v>19</v>
      </c>
      <c r="H9" s="32" t="s">
        <v>336</v>
      </c>
      <c r="I9" s="32" t="s">
        <v>337</v>
      </c>
      <c r="J9" s="33"/>
      <c r="K9" s="32">
        <v>85</v>
      </c>
      <c r="L9" s="32" t="str">
        <f>"89,5050"</f>
        <v>89,5050</v>
      </c>
      <c r="M9" s="32" t="s">
        <v>25</v>
      </c>
    </row>
    <row r="11" spans="1:13" ht="15">
      <c r="A11" s="48" t="s">
        <v>46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3">
      <c r="A12" s="34" t="s">
        <v>338</v>
      </c>
      <c r="B12" s="34" t="s">
        <v>339</v>
      </c>
      <c r="C12" s="34" t="s">
        <v>340</v>
      </c>
      <c r="D12" s="34" t="str">
        <f>"0,9081"</f>
        <v>0,9081</v>
      </c>
      <c r="E12" s="34" t="s">
        <v>203</v>
      </c>
      <c r="F12" s="34" t="s">
        <v>204</v>
      </c>
      <c r="G12" s="35" t="s">
        <v>29</v>
      </c>
      <c r="H12" s="34" t="s">
        <v>29</v>
      </c>
      <c r="I12" s="35" t="s">
        <v>163</v>
      </c>
      <c r="J12" s="35"/>
      <c r="K12" s="34">
        <v>90</v>
      </c>
      <c r="L12" s="34" t="str">
        <f>"81,7245"</f>
        <v>81,7245</v>
      </c>
      <c r="M12" s="34" t="s">
        <v>25</v>
      </c>
    </row>
    <row r="13" spans="1:13">
      <c r="A13" s="36" t="s">
        <v>341</v>
      </c>
      <c r="B13" s="36" t="s">
        <v>342</v>
      </c>
      <c r="C13" s="36" t="s">
        <v>202</v>
      </c>
      <c r="D13" s="36" t="str">
        <f>"0,9000"</f>
        <v>0,9000</v>
      </c>
      <c r="E13" s="36" t="s">
        <v>109</v>
      </c>
      <c r="F13" s="36" t="s">
        <v>110</v>
      </c>
      <c r="G13" s="36" t="s">
        <v>33</v>
      </c>
      <c r="H13" s="36" t="s">
        <v>44</v>
      </c>
      <c r="I13" s="37" t="s">
        <v>56</v>
      </c>
      <c r="J13" s="37"/>
      <c r="K13" s="36">
        <v>110</v>
      </c>
      <c r="L13" s="36" t="str">
        <f>"98,9945"</f>
        <v>98,9945</v>
      </c>
      <c r="M13" s="36" t="s">
        <v>25</v>
      </c>
    </row>
    <row r="15" spans="1:13" ht="15">
      <c r="A15" s="48" t="s">
        <v>192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1:13">
      <c r="A16" s="32" t="s">
        <v>385</v>
      </c>
      <c r="B16" s="32" t="s">
        <v>196</v>
      </c>
      <c r="C16" s="32" t="s">
        <v>197</v>
      </c>
      <c r="D16" s="32" t="str">
        <f>"1,3243"</f>
        <v>1,3243</v>
      </c>
      <c r="E16" s="32" t="s">
        <v>382</v>
      </c>
      <c r="F16" s="32" t="s">
        <v>383</v>
      </c>
      <c r="G16" s="32" t="s">
        <v>31</v>
      </c>
      <c r="H16" s="32" t="s">
        <v>32</v>
      </c>
      <c r="I16" s="32" t="s">
        <v>18</v>
      </c>
      <c r="J16" s="33"/>
      <c r="K16" s="32">
        <v>65</v>
      </c>
      <c r="L16" s="32" t="str">
        <f>"86,0827"</f>
        <v>86,0827</v>
      </c>
      <c r="M16" s="32" t="s">
        <v>25</v>
      </c>
    </row>
    <row r="18" spans="1:13" ht="15">
      <c r="A18" s="48" t="s">
        <v>46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1:13">
      <c r="A19" s="34" t="s">
        <v>386</v>
      </c>
      <c r="B19" s="34" t="s">
        <v>198</v>
      </c>
      <c r="C19" s="34" t="s">
        <v>199</v>
      </c>
      <c r="D19" s="34" t="str">
        <f>"0,8223"</f>
        <v>0,8223</v>
      </c>
      <c r="E19" s="32" t="s">
        <v>382</v>
      </c>
      <c r="F19" s="32" t="s">
        <v>383</v>
      </c>
      <c r="G19" s="34" t="s">
        <v>56</v>
      </c>
      <c r="H19" s="34" t="s">
        <v>164</v>
      </c>
      <c r="I19" s="34" t="s">
        <v>89</v>
      </c>
      <c r="J19" s="35"/>
      <c r="K19" s="34">
        <v>140</v>
      </c>
      <c r="L19" s="34" t="str">
        <f>"115,1220"</f>
        <v>115,1220</v>
      </c>
      <c r="M19" s="34" t="s">
        <v>25</v>
      </c>
    </row>
    <row r="20" spans="1:13">
      <c r="A20" s="46" t="s">
        <v>343</v>
      </c>
      <c r="B20" s="46" t="s">
        <v>344</v>
      </c>
      <c r="C20" s="46" t="s">
        <v>345</v>
      </c>
      <c r="D20" s="46" t="str">
        <f>"0,7640"</f>
        <v>0,7640</v>
      </c>
      <c r="E20" s="46" t="s">
        <v>203</v>
      </c>
      <c r="F20" s="46" t="s">
        <v>204</v>
      </c>
      <c r="G20" s="46" t="s">
        <v>243</v>
      </c>
      <c r="H20" s="46" t="s">
        <v>104</v>
      </c>
      <c r="I20" s="47"/>
      <c r="J20" s="47"/>
      <c r="K20" s="46">
        <v>175</v>
      </c>
      <c r="L20" s="46" t="str">
        <f>"133,7000"</f>
        <v>133,7000</v>
      </c>
      <c r="M20" s="46" t="s">
        <v>346</v>
      </c>
    </row>
    <row r="21" spans="1:13">
      <c r="A21" s="36" t="s">
        <v>51</v>
      </c>
      <c r="B21" s="36" t="s">
        <v>52</v>
      </c>
      <c r="C21" s="36" t="s">
        <v>53</v>
      </c>
      <c r="D21" s="36" t="str">
        <f>"0,7965"</f>
        <v>0,7965</v>
      </c>
      <c r="E21" s="36" t="s">
        <v>54</v>
      </c>
      <c r="F21" s="36" t="s">
        <v>55</v>
      </c>
      <c r="G21" s="36" t="s">
        <v>56</v>
      </c>
      <c r="H21" s="36" t="s">
        <v>347</v>
      </c>
      <c r="I21" s="36" t="s">
        <v>89</v>
      </c>
      <c r="J21" s="37"/>
      <c r="K21" s="36">
        <v>140</v>
      </c>
      <c r="L21" s="36" t="str">
        <f>"111,5170"</f>
        <v>111,5170</v>
      </c>
      <c r="M21" s="36" t="s">
        <v>25</v>
      </c>
    </row>
    <row r="23" spans="1:13" ht="15">
      <c r="A23" s="48" t="s">
        <v>74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3">
      <c r="A24" s="34" t="s">
        <v>348</v>
      </c>
      <c r="B24" s="34" t="s">
        <v>349</v>
      </c>
      <c r="C24" s="34" t="s">
        <v>350</v>
      </c>
      <c r="D24" s="34" t="str">
        <f>"0,6832"</f>
        <v>0,6832</v>
      </c>
      <c r="E24" s="34" t="s">
        <v>40</v>
      </c>
      <c r="F24" s="34" t="s">
        <v>41</v>
      </c>
      <c r="G24" s="34" t="s">
        <v>98</v>
      </c>
      <c r="H24" s="34" t="s">
        <v>239</v>
      </c>
      <c r="I24" s="35" t="s">
        <v>112</v>
      </c>
      <c r="J24" s="35"/>
      <c r="K24" s="34">
        <v>197.5</v>
      </c>
      <c r="L24" s="34" t="str">
        <f>"134,9320"</f>
        <v>134,9320</v>
      </c>
      <c r="M24" s="34" t="s">
        <v>25</v>
      </c>
    </row>
    <row r="25" spans="1:13">
      <c r="A25" s="46" t="s">
        <v>160</v>
      </c>
      <c r="B25" s="46" t="s">
        <v>161</v>
      </c>
      <c r="C25" s="46" t="s">
        <v>162</v>
      </c>
      <c r="D25" s="46" t="str">
        <f>"0,6724"</f>
        <v>0,6724</v>
      </c>
      <c r="E25" s="46" t="s">
        <v>69</v>
      </c>
      <c r="F25" s="46" t="s">
        <v>70</v>
      </c>
      <c r="G25" s="46" t="s">
        <v>164</v>
      </c>
      <c r="H25" s="46" t="s">
        <v>80</v>
      </c>
      <c r="I25" s="46" t="s">
        <v>90</v>
      </c>
      <c r="J25" s="47"/>
      <c r="K25" s="46">
        <v>150</v>
      </c>
      <c r="L25" s="46" t="str">
        <f>"100,8600"</f>
        <v>100,8600</v>
      </c>
      <c r="M25" s="46" t="s">
        <v>25</v>
      </c>
    </row>
    <row r="26" spans="1:13">
      <c r="A26" s="46" t="s">
        <v>213</v>
      </c>
      <c r="B26" s="46" t="s">
        <v>351</v>
      </c>
      <c r="C26" s="46" t="s">
        <v>215</v>
      </c>
      <c r="D26" s="46" t="str">
        <f>"0,7077"</f>
        <v>0,7077</v>
      </c>
      <c r="E26" s="46" t="s">
        <v>40</v>
      </c>
      <c r="F26" s="46" t="s">
        <v>41</v>
      </c>
      <c r="G26" s="46" t="s">
        <v>243</v>
      </c>
      <c r="H26" s="46" t="s">
        <v>91</v>
      </c>
      <c r="I26" s="46" t="s">
        <v>97</v>
      </c>
      <c r="J26" s="47"/>
      <c r="K26" s="46">
        <v>180</v>
      </c>
      <c r="L26" s="46" t="str">
        <f>"127,3814"</f>
        <v>127,3814</v>
      </c>
      <c r="M26" s="46" t="s">
        <v>25</v>
      </c>
    </row>
    <row r="27" spans="1:13">
      <c r="A27" s="36" t="s">
        <v>352</v>
      </c>
      <c r="B27" s="36" t="s">
        <v>353</v>
      </c>
      <c r="C27" s="36" t="s">
        <v>354</v>
      </c>
      <c r="D27" s="36" t="str">
        <f>"0,7989"</f>
        <v>0,7989</v>
      </c>
      <c r="E27" s="36" t="s">
        <v>203</v>
      </c>
      <c r="F27" s="36" t="s">
        <v>204</v>
      </c>
      <c r="G27" s="36" t="s">
        <v>243</v>
      </c>
      <c r="H27" s="37" t="s">
        <v>91</v>
      </c>
      <c r="I27" s="37" t="s">
        <v>91</v>
      </c>
      <c r="J27" s="37"/>
      <c r="K27" s="36">
        <v>160</v>
      </c>
      <c r="L27" s="36" t="str">
        <f>"127,8166"</f>
        <v>127,8166</v>
      </c>
      <c r="M27" s="36" t="s">
        <v>355</v>
      </c>
    </row>
    <row r="29" spans="1:13" ht="15">
      <c r="A29" s="48" t="s">
        <v>100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3">
      <c r="A30" s="34" t="s">
        <v>101</v>
      </c>
      <c r="B30" s="34" t="s">
        <v>102</v>
      </c>
      <c r="C30" s="34" t="s">
        <v>103</v>
      </c>
      <c r="D30" s="34" t="str">
        <f>"0,6201"</f>
        <v>0,6201</v>
      </c>
      <c r="E30" s="34" t="s">
        <v>40</v>
      </c>
      <c r="F30" s="34" t="s">
        <v>41</v>
      </c>
      <c r="G30" s="34" t="s">
        <v>82</v>
      </c>
      <c r="H30" s="34" t="s">
        <v>104</v>
      </c>
      <c r="I30" s="35" t="s">
        <v>98</v>
      </c>
      <c r="J30" s="35"/>
      <c r="K30" s="34">
        <v>175</v>
      </c>
      <c r="L30" s="34" t="str">
        <f>"108,5175"</f>
        <v>108,5175</v>
      </c>
      <c r="M30" s="34" t="s">
        <v>25</v>
      </c>
    </row>
    <row r="31" spans="1:13">
      <c r="A31" s="46" t="s">
        <v>226</v>
      </c>
      <c r="B31" s="46" t="s">
        <v>356</v>
      </c>
      <c r="C31" s="46" t="s">
        <v>228</v>
      </c>
      <c r="D31" s="46" t="str">
        <f>"0,6382"</f>
        <v>0,6382</v>
      </c>
      <c r="E31" s="46" t="s">
        <v>203</v>
      </c>
      <c r="F31" s="46" t="s">
        <v>204</v>
      </c>
      <c r="G31" s="46" t="s">
        <v>151</v>
      </c>
      <c r="H31" s="46" t="s">
        <v>235</v>
      </c>
      <c r="I31" s="47"/>
      <c r="J31" s="47"/>
      <c r="K31" s="46">
        <v>205</v>
      </c>
      <c r="L31" s="46" t="str">
        <f>"130,8310"</f>
        <v>130,8310</v>
      </c>
      <c r="M31" s="46" t="s">
        <v>25</v>
      </c>
    </row>
    <row r="32" spans="1:13">
      <c r="A32" s="36" t="s">
        <v>357</v>
      </c>
      <c r="B32" s="36" t="s">
        <v>358</v>
      </c>
      <c r="C32" s="36" t="s">
        <v>359</v>
      </c>
      <c r="D32" s="36" t="str">
        <f>"0,9070"</f>
        <v>0,9070</v>
      </c>
      <c r="E32" s="36" t="s">
        <v>229</v>
      </c>
      <c r="F32" s="36" t="s">
        <v>204</v>
      </c>
      <c r="G32" s="36" t="s">
        <v>90</v>
      </c>
      <c r="H32" s="36" t="s">
        <v>243</v>
      </c>
      <c r="I32" s="37"/>
      <c r="J32" s="37"/>
      <c r="K32" s="36">
        <v>160</v>
      </c>
      <c r="L32" s="36" t="str">
        <f>"145,1160"</f>
        <v>145,1160</v>
      </c>
      <c r="M32" s="36" t="s">
        <v>25</v>
      </c>
    </row>
    <row r="34" spans="1:13" ht="15">
      <c r="A34" s="48" t="s">
        <v>105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3">
      <c r="A35" s="32" t="s">
        <v>388</v>
      </c>
      <c r="B35" s="32" t="s">
        <v>254</v>
      </c>
      <c r="C35" s="32" t="s">
        <v>255</v>
      </c>
      <c r="D35" s="32" t="str">
        <f>"0,5778"</f>
        <v>0,5778</v>
      </c>
      <c r="E35" s="32" t="s">
        <v>382</v>
      </c>
      <c r="F35" s="32" t="s">
        <v>383</v>
      </c>
      <c r="G35" s="32" t="s">
        <v>49</v>
      </c>
      <c r="H35" s="32" t="s">
        <v>29</v>
      </c>
      <c r="I35" s="32" t="s">
        <v>33</v>
      </c>
      <c r="J35" s="33"/>
      <c r="K35" s="32">
        <v>100</v>
      </c>
      <c r="L35" s="32" t="str">
        <f>"57,7800"</f>
        <v>57,7800</v>
      </c>
      <c r="M35" s="32" t="s">
        <v>25</v>
      </c>
    </row>
    <row r="37" spans="1:13" ht="15">
      <c r="E37" s="38" t="s">
        <v>115</v>
      </c>
    </row>
    <row r="38" spans="1:13" ht="15">
      <c r="E38" s="38" t="s">
        <v>116</v>
      </c>
    </row>
    <row r="39" spans="1:13" ht="15">
      <c r="E39" s="38" t="s">
        <v>117</v>
      </c>
    </row>
    <row r="40" spans="1:13" ht="15">
      <c r="E40" s="38" t="s">
        <v>118</v>
      </c>
    </row>
    <row r="41" spans="1:13" ht="15">
      <c r="E41" s="38" t="s">
        <v>118</v>
      </c>
    </row>
    <row r="42" spans="1:13" ht="15">
      <c r="E42" s="38" t="s">
        <v>119</v>
      </c>
    </row>
    <row r="43" spans="1:13" ht="15">
      <c r="E43" s="38"/>
    </row>
    <row r="45" spans="1:13" ht="18">
      <c r="A45" s="39" t="s">
        <v>120</v>
      </c>
      <c r="B45" s="39"/>
    </row>
    <row r="46" spans="1:13" ht="15">
      <c r="A46" s="40" t="s">
        <v>121</v>
      </c>
      <c r="B46" s="40"/>
    </row>
    <row r="47" spans="1:13" ht="14.25">
      <c r="A47" s="42" t="s">
        <v>122</v>
      </c>
      <c r="B47" s="43"/>
    </row>
    <row r="48" spans="1:13" ht="15">
      <c r="A48" s="44" t="s">
        <v>123</v>
      </c>
      <c r="B48" s="44" t="s">
        <v>124</v>
      </c>
      <c r="C48" s="44" t="s">
        <v>125</v>
      </c>
      <c r="D48" s="44" t="s">
        <v>126</v>
      </c>
      <c r="E48" s="44" t="s">
        <v>127</v>
      </c>
    </row>
    <row r="49" spans="1:5">
      <c r="A49" s="41" t="s">
        <v>393</v>
      </c>
      <c r="B49" s="31" t="s">
        <v>128</v>
      </c>
      <c r="C49" s="31" t="s">
        <v>129</v>
      </c>
      <c r="D49" s="31" t="s">
        <v>337</v>
      </c>
      <c r="E49" s="45" t="s">
        <v>360</v>
      </c>
    </row>
    <row r="50" spans="1:5">
      <c r="A50" s="41" t="s">
        <v>338</v>
      </c>
      <c r="B50" s="31" t="s">
        <v>128</v>
      </c>
      <c r="C50" s="31" t="s">
        <v>150</v>
      </c>
      <c r="D50" s="31" t="s">
        <v>29</v>
      </c>
      <c r="E50" s="45" t="s">
        <v>361</v>
      </c>
    </row>
    <row r="51" spans="1:5">
      <c r="A51" s="41" t="s">
        <v>391</v>
      </c>
      <c r="B51" s="31" t="s">
        <v>135</v>
      </c>
      <c r="C51" s="31" t="s">
        <v>270</v>
      </c>
      <c r="D51" s="31" t="s">
        <v>18</v>
      </c>
      <c r="E51" s="45" t="s">
        <v>362</v>
      </c>
    </row>
    <row r="53" spans="1:5" ht="14.25">
      <c r="A53" s="42" t="s">
        <v>281</v>
      </c>
      <c r="B53" s="43"/>
    </row>
    <row r="54" spans="1:5" ht="15">
      <c r="A54" s="44" t="s">
        <v>123</v>
      </c>
      <c r="B54" s="44" t="s">
        <v>124</v>
      </c>
      <c r="C54" s="44" t="s">
        <v>125</v>
      </c>
      <c r="D54" s="44" t="s">
        <v>126</v>
      </c>
      <c r="E54" s="44" t="s">
        <v>127</v>
      </c>
    </row>
    <row r="55" spans="1:5">
      <c r="A55" s="41" t="s">
        <v>341</v>
      </c>
      <c r="B55" s="31" t="s">
        <v>282</v>
      </c>
      <c r="C55" s="31" t="s">
        <v>150</v>
      </c>
      <c r="D55" s="31" t="s">
        <v>44</v>
      </c>
      <c r="E55" s="45" t="s">
        <v>363</v>
      </c>
    </row>
    <row r="58" spans="1:5" ht="15">
      <c r="A58" s="40" t="s">
        <v>131</v>
      </c>
      <c r="B58" s="40"/>
    </row>
    <row r="59" spans="1:5" ht="14.25">
      <c r="A59" s="42" t="s">
        <v>122</v>
      </c>
      <c r="B59" s="43"/>
    </row>
    <row r="60" spans="1:5" ht="15">
      <c r="A60" s="44" t="s">
        <v>123</v>
      </c>
      <c r="B60" s="44" t="s">
        <v>124</v>
      </c>
      <c r="C60" s="44" t="s">
        <v>125</v>
      </c>
      <c r="D60" s="44" t="s">
        <v>126</v>
      </c>
      <c r="E60" s="44" t="s">
        <v>127</v>
      </c>
    </row>
    <row r="61" spans="1:5">
      <c r="A61" s="41" t="s">
        <v>348</v>
      </c>
      <c r="B61" s="31" t="s">
        <v>128</v>
      </c>
      <c r="C61" s="31" t="s">
        <v>136</v>
      </c>
      <c r="D61" s="31" t="s">
        <v>239</v>
      </c>
      <c r="E61" s="45" t="s">
        <v>364</v>
      </c>
    </row>
    <row r="62" spans="1:5">
      <c r="A62" s="41" t="s">
        <v>343</v>
      </c>
      <c r="B62" s="31" t="s">
        <v>274</v>
      </c>
      <c r="C62" s="31" t="s">
        <v>150</v>
      </c>
      <c r="D62" s="31" t="s">
        <v>104</v>
      </c>
      <c r="E62" s="45" t="s">
        <v>365</v>
      </c>
    </row>
    <row r="63" spans="1:5">
      <c r="A63" s="41" t="s">
        <v>386</v>
      </c>
      <c r="B63" s="31" t="s">
        <v>135</v>
      </c>
      <c r="C63" s="31" t="s">
        <v>150</v>
      </c>
      <c r="D63" s="31" t="s">
        <v>89</v>
      </c>
      <c r="E63" s="45" t="s">
        <v>366</v>
      </c>
    </row>
    <row r="64" spans="1:5">
      <c r="A64" s="41" t="s">
        <v>51</v>
      </c>
      <c r="B64" s="31" t="s">
        <v>274</v>
      </c>
      <c r="C64" s="31" t="s">
        <v>150</v>
      </c>
      <c r="D64" s="31" t="s">
        <v>89</v>
      </c>
      <c r="E64" s="45" t="s">
        <v>367</v>
      </c>
    </row>
    <row r="65" spans="1:5">
      <c r="A65" s="41" t="s">
        <v>101</v>
      </c>
      <c r="B65" s="31" t="s">
        <v>135</v>
      </c>
      <c r="C65" s="31" t="s">
        <v>144</v>
      </c>
      <c r="D65" s="31" t="s">
        <v>104</v>
      </c>
      <c r="E65" s="45" t="s">
        <v>368</v>
      </c>
    </row>
    <row r="66" spans="1:5">
      <c r="A66" s="41" t="s">
        <v>160</v>
      </c>
      <c r="B66" s="31" t="s">
        <v>128</v>
      </c>
      <c r="C66" s="31" t="s">
        <v>136</v>
      </c>
      <c r="D66" s="31" t="s">
        <v>90</v>
      </c>
      <c r="E66" s="45" t="s">
        <v>369</v>
      </c>
    </row>
    <row r="67" spans="1:5">
      <c r="A67" s="41" t="s">
        <v>390</v>
      </c>
      <c r="B67" s="31" t="s">
        <v>135</v>
      </c>
      <c r="C67" s="31" t="s">
        <v>270</v>
      </c>
      <c r="D67" s="31" t="s">
        <v>18</v>
      </c>
      <c r="E67" s="45" t="s">
        <v>370</v>
      </c>
    </row>
    <row r="68" spans="1:5">
      <c r="A68" s="41" t="s">
        <v>388</v>
      </c>
      <c r="B68" s="31" t="s">
        <v>135</v>
      </c>
      <c r="C68" s="31" t="s">
        <v>155</v>
      </c>
      <c r="D68" s="31" t="s">
        <v>33</v>
      </c>
      <c r="E68" s="45" t="s">
        <v>371</v>
      </c>
    </row>
    <row r="70" spans="1:5" ht="14.25">
      <c r="A70" s="42" t="s">
        <v>153</v>
      </c>
      <c r="B70" s="43"/>
    </row>
    <row r="71" spans="1:5" ht="15">
      <c r="A71" s="44" t="s">
        <v>123</v>
      </c>
      <c r="B71" s="44" t="s">
        <v>124</v>
      </c>
      <c r="C71" s="44" t="s">
        <v>125</v>
      </c>
      <c r="D71" s="44" t="s">
        <v>126</v>
      </c>
      <c r="E71" s="44" t="s">
        <v>127</v>
      </c>
    </row>
    <row r="72" spans="1:5">
      <c r="A72" s="41" t="s">
        <v>226</v>
      </c>
      <c r="B72" s="31" t="s">
        <v>154</v>
      </c>
      <c r="C72" s="31" t="s">
        <v>144</v>
      </c>
      <c r="D72" s="31" t="s">
        <v>235</v>
      </c>
      <c r="E72" s="45" t="s">
        <v>372</v>
      </c>
    </row>
    <row r="74" spans="1:5" ht="14.25">
      <c r="A74" s="42" t="s">
        <v>182</v>
      </c>
      <c r="B74" s="43"/>
    </row>
    <row r="75" spans="1:5" ht="15">
      <c r="A75" s="44" t="s">
        <v>123</v>
      </c>
      <c r="B75" s="44" t="s">
        <v>124</v>
      </c>
      <c r="C75" s="44" t="s">
        <v>125</v>
      </c>
      <c r="D75" s="44" t="s">
        <v>126</v>
      </c>
      <c r="E75" s="44" t="s">
        <v>127</v>
      </c>
    </row>
    <row r="76" spans="1:5">
      <c r="A76" s="41" t="s">
        <v>357</v>
      </c>
      <c r="B76" s="31" t="s">
        <v>373</v>
      </c>
      <c r="C76" s="31" t="s">
        <v>144</v>
      </c>
      <c r="D76" s="31" t="s">
        <v>243</v>
      </c>
      <c r="E76" s="45" t="s">
        <v>374</v>
      </c>
    </row>
    <row r="77" spans="1:5">
      <c r="A77" s="41" t="s">
        <v>352</v>
      </c>
      <c r="B77" s="31" t="s">
        <v>375</v>
      </c>
      <c r="C77" s="31" t="s">
        <v>136</v>
      </c>
      <c r="D77" s="31" t="s">
        <v>243</v>
      </c>
      <c r="E77" s="45" t="s">
        <v>376</v>
      </c>
    </row>
    <row r="78" spans="1:5">
      <c r="A78" s="41" t="s">
        <v>213</v>
      </c>
      <c r="B78" s="31" t="s">
        <v>185</v>
      </c>
      <c r="C78" s="31" t="s">
        <v>136</v>
      </c>
      <c r="D78" s="31" t="s">
        <v>97</v>
      </c>
      <c r="E78" s="45" t="s">
        <v>377</v>
      </c>
    </row>
  </sheetData>
  <mergeCells count="19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15:L15"/>
    <mergeCell ref="A18:L18"/>
    <mergeCell ref="A23:L23"/>
    <mergeCell ref="A29:L29"/>
    <mergeCell ref="A34:L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sqref="A1:M2"/>
    </sheetView>
  </sheetViews>
  <sheetFormatPr defaultRowHeight="12.75"/>
  <cols>
    <col min="1" max="1" width="26" style="31" bestFit="1" customWidth="1"/>
    <col min="2" max="2" width="26.85546875" style="31" bestFit="1" customWidth="1"/>
    <col min="3" max="3" width="10.5703125" style="31" bestFit="1" customWidth="1"/>
    <col min="4" max="4" width="8.42578125" style="31" bestFit="1" customWidth="1"/>
    <col min="5" max="5" width="22.7109375" style="31" bestFit="1" customWidth="1"/>
    <col min="6" max="6" width="32.7109375" style="31" bestFit="1" customWidth="1"/>
    <col min="7" max="7" width="5.5703125" style="31" bestFit="1" customWidth="1"/>
    <col min="8" max="9" width="2.140625" style="31" bestFit="1" customWidth="1"/>
    <col min="10" max="10" width="4.5703125" style="31" bestFit="1" customWidth="1"/>
    <col min="11" max="11" width="7.85546875" style="31" bestFit="1" customWidth="1"/>
    <col min="12" max="12" width="7.5703125" style="31" bestFit="1" customWidth="1"/>
    <col min="13" max="13" width="8.85546875" style="31" bestFit="1" customWidth="1"/>
  </cols>
  <sheetData>
    <row r="1" spans="1:13" s="1" customFormat="1" ht="15" customHeight="1">
      <c r="A1" s="54" t="s">
        <v>378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1" customFormat="1" ht="81.75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2" customFormat="1" ht="12.75" customHeight="1">
      <c r="A3" s="60" t="s">
        <v>0</v>
      </c>
      <c r="B3" s="62" t="s">
        <v>12</v>
      </c>
      <c r="C3" s="49" t="s">
        <v>5</v>
      </c>
      <c r="D3" s="49" t="s">
        <v>10</v>
      </c>
      <c r="E3" s="49" t="s">
        <v>8</v>
      </c>
      <c r="F3" s="49" t="s">
        <v>11</v>
      </c>
      <c r="G3" s="49" t="s">
        <v>2</v>
      </c>
      <c r="H3" s="49"/>
      <c r="I3" s="49"/>
      <c r="J3" s="49"/>
      <c r="K3" s="49" t="s">
        <v>4</v>
      </c>
      <c r="L3" s="49" t="s">
        <v>7</v>
      </c>
      <c r="M3" s="51" t="s">
        <v>6</v>
      </c>
    </row>
    <row r="4" spans="1:13" s="2" customFormat="1" ht="21" customHeight="1" thickBot="1">
      <c r="A4" s="61"/>
      <c r="B4" s="50"/>
      <c r="C4" s="50"/>
      <c r="D4" s="50"/>
      <c r="E4" s="50"/>
      <c r="F4" s="50"/>
      <c r="G4" s="3">
        <v>1</v>
      </c>
      <c r="H4" s="3">
        <v>2</v>
      </c>
      <c r="I4" s="3">
        <v>3</v>
      </c>
      <c r="J4" s="3" t="s">
        <v>9</v>
      </c>
      <c r="K4" s="50"/>
      <c r="L4" s="50"/>
      <c r="M4" s="52"/>
    </row>
    <row r="5" spans="1:13" ht="15">
      <c r="A5" s="53" t="s">
        <v>46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32" t="s">
        <v>311</v>
      </c>
      <c r="B6" s="32" t="s">
        <v>312</v>
      </c>
      <c r="C6" s="32" t="s">
        <v>313</v>
      </c>
      <c r="D6" s="32" t="str">
        <f>"1,5505"</f>
        <v>1,5505</v>
      </c>
      <c r="E6" s="32" t="s">
        <v>203</v>
      </c>
      <c r="F6" s="32" t="s">
        <v>204</v>
      </c>
      <c r="G6" s="32" t="s">
        <v>195</v>
      </c>
      <c r="H6" s="33"/>
      <c r="I6" s="33"/>
      <c r="J6" s="33"/>
      <c r="K6" s="32">
        <v>32.5</v>
      </c>
      <c r="L6" s="32" t="str">
        <f>"50,3902"</f>
        <v>50,3902</v>
      </c>
      <c r="M6" s="32" t="s">
        <v>25</v>
      </c>
    </row>
    <row r="8" spans="1:13" ht="15">
      <c r="A8" s="48" t="s">
        <v>59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34" t="s">
        <v>314</v>
      </c>
      <c r="B9" s="34" t="s">
        <v>315</v>
      </c>
      <c r="C9" s="34" t="s">
        <v>316</v>
      </c>
      <c r="D9" s="34" t="str">
        <f>"0,7086"</f>
        <v>0,7086</v>
      </c>
      <c r="E9" s="34" t="s">
        <v>229</v>
      </c>
      <c r="F9" s="34" t="s">
        <v>204</v>
      </c>
      <c r="G9" s="34" t="s">
        <v>317</v>
      </c>
      <c r="H9" s="35"/>
      <c r="I9" s="35"/>
      <c r="J9" s="35"/>
      <c r="K9" s="34">
        <v>72.5</v>
      </c>
      <c r="L9" s="34" t="str">
        <f>"51,3771"</f>
        <v>51,3771</v>
      </c>
      <c r="M9" s="34" t="s">
        <v>25</v>
      </c>
    </row>
    <row r="10" spans="1:13">
      <c r="A10" s="36" t="s">
        <v>318</v>
      </c>
      <c r="B10" s="36" t="s">
        <v>319</v>
      </c>
      <c r="C10" s="36" t="s">
        <v>320</v>
      </c>
      <c r="D10" s="36" t="str">
        <f>"0,7288"</f>
        <v>0,7288</v>
      </c>
      <c r="E10" s="36" t="s">
        <v>321</v>
      </c>
      <c r="F10" s="36" t="s">
        <v>322</v>
      </c>
      <c r="G10" s="36" t="s">
        <v>49</v>
      </c>
      <c r="H10" s="37"/>
      <c r="I10" s="37"/>
      <c r="J10" s="37"/>
      <c r="K10" s="36">
        <v>70</v>
      </c>
      <c r="L10" s="36" t="str">
        <f>"51,0160"</f>
        <v>51,0160</v>
      </c>
      <c r="M10" s="36" t="s">
        <v>25</v>
      </c>
    </row>
    <row r="12" spans="1:13" ht="15">
      <c r="A12" s="48" t="s">
        <v>74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3">
      <c r="A13" s="32" t="s">
        <v>323</v>
      </c>
      <c r="B13" s="32" t="s">
        <v>324</v>
      </c>
      <c r="C13" s="32" t="s">
        <v>325</v>
      </c>
      <c r="D13" s="32" t="str">
        <f>"0,6446"</f>
        <v>0,6446</v>
      </c>
      <c r="E13" s="32" t="s">
        <v>109</v>
      </c>
      <c r="F13" s="32" t="s">
        <v>110</v>
      </c>
      <c r="G13" s="32" t="s">
        <v>326</v>
      </c>
      <c r="H13" s="33"/>
      <c r="I13" s="33"/>
      <c r="J13" s="33"/>
      <c r="K13" s="32">
        <v>82.5</v>
      </c>
      <c r="L13" s="32" t="str">
        <f>"53,1795"</f>
        <v>53,1795</v>
      </c>
      <c r="M13" s="32" t="s">
        <v>25</v>
      </c>
    </row>
    <row r="15" spans="1:13" ht="15">
      <c r="A15" s="48" t="s">
        <v>170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1:13">
      <c r="A16" s="32" t="s">
        <v>240</v>
      </c>
      <c r="B16" s="32" t="s">
        <v>241</v>
      </c>
      <c r="C16" s="32" t="s">
        <v>242</v>
      </c>
      <c r="D16" s="32" t="str">
        <f>"0,5859"</f>
        <v>0,5859</v>
      </c>
      <c r="E16" s="32" t="s">
        <v>109</v>
      </c>
      <c r="F16" s="32" t="s">
        <v>110</v>
      </c>
      <c r="G16" s="32" t="s">
        <v>33</v>
      </c>
      <c r="H16" s="33"/>
      <c r="I16" s="33"/>
      <c r="J16" s="33"/>
      <c r="K16" s="32">
        <v>100</v>
      </c>
      <c r="L16" s="32" t="str">
        <f>"58,5850"</f>
        <v>58,5850</v>
      </c>
      <c r="M16" s="32" t="s">
        <v>244</v>
      </c>
    </row>
    <row r="18" spans="1:13" ht="15">
      <c r="A18" s="48" t="s">
        <v>105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1:13">
      <c r="A19" s="32" t="s">
        <v>259</v>
      </c>
      <c r="B19" s="32" t="s">
        <v>260</v>
      </c>
      <c r="C19" s="32" t="s">
        <v>261</v>
      </c>
      <c r="D19" s="32" t="str">
        <f>"0,5678"</f>
        <v>0,5678</v>
      </c>
      <c r="E19" s="32" t="s">
        <v>262</v>
      </c>
      <c r="F19" s="32" t="s">
        <v>55</v>
      </c>
      <c r="G19" s="32" t="s">
        <v>212</v>
      </c>
      <c r="H19" s="33"/>
      <c r="I19" s="33"/>
      <c r="J19" s="33"/>
      <c r="K19" s="32">
        <v>107.5</v>
      </c>
      <c r="L19" s="32" t="str">
        <f>"61,0385"</f>
        <v>61,0385</v>
      </c>
      <c r="M19" s="32" t="s">
        <v>25</v>
      </c>
    </row>
    <row r="21" spans="1:13" ht="15">
      <c r="E21" s="38" t="s">
        <v>115</v>
      </c>
    </row>
    <row r="22" spans="1:13" ht="15">
      <c r="E22" s="38" t="s">
        <v>116</v>
      </c>
    </row>
    <row r="23" spans="1:13" ht="15">
      <c r="E23" s="38" t="s">
        <v>117</v>
      </c>
    </row>
    <row r="24" spans="1:13" ht="15">
      <c r="E24" s="38" t="s">
        <v>118</v>
      </c>
    </row>
    <row r="25" spans="1:13" ht="15">
      <c r="E25" s="38" t="s">
        <v>118</v>
      </c>
    </row>
    <row r="26" spans="1:13" ht="15">
      <c r="E26" s="38" t="s">
        <v>119</v>
      </c>
    </row>
    <row r="27" spans="1:13" ht="15">
      <c r="E27" s="38"/>
    </row>
    <row r="29" spans="1:13" ht="18">
      <c r="A29" s="39" t="s">
        <v>120</v>
      </c>
      <c r="B29" s="39"/>
    </row>
    <row r="30" spans="1:13" ht="15">
      <c r="A30" s="40" t="s">
        <v>131</v>
      </c>
      <c r="B30" s="40"/>
    </row>
    <row r="31" spans="1:13" ht="14.25">
      <c r="A31" s="42" t="s">
        <v>153</v>
      </c>
      <c r="B31" s="43"/>
    </row>
    <row r="32" spans="1:13" ht="15">
      <c r="A32" s="44" t="s">
        <v>123</v>
      </c>
      <c r="B32" s="44" t="s">
        <v>124</v>
      </c>
      <c r="C32" s="44" t="s">
        <v>125</v>
      </c>
      <c r="D32" s="44" t="s">
        <v>126</v>
      </c>
      <c r="E32" s="44" t="s">
        <v>127</v>
      </c>
    </row>
    <row r="33" spans="1:5">
      <c r="A33" s="41" t="s">
        <v>259</v>
      </c>
      <c r="B33" s="31" t="s">
        <v>154</v>
      </c>
      <c r="C33" s="31" t="s">
        <v>155</v>
      </c>
      <c r="D33" s="31" t="s">
        <v>212</v>
      </c>
      <c r="E33" s="45" t="s">
        <v>327</v>
      </c>
    </row>
    <row r="34" spans="1:5">
      <c r="A34" s="41" t="s">
        <v>240</v>
      </c>
      <c r="B34" s="31" t="s">
        <v>154</v>
      </c>
      <c r="C34" s="31" t="s">
        <v>179</v>
      </c>
      <c r="D34" s="31" t="s">
        <v>33</v>
      </c>
      <c r="E34" s="45" t="s">
        <v>328</v>
      </c>
    </row>
    <row r="35" spans="1:5">
      <c r="A35" s="41" t="s">
        <v>323</v>
      </c>
      <c r="B35" s="31" t="s">
        <v>154</v>
      </c>
      <c r="C35" s="31" t="s">
        <v>136</v>
      </c>
      <c r="D35" s="31" t="s">
        <v>326</v>
      </c>
      <c r="E35" s="45" t="s">
        <v>329</v>
      </c>
    </row>
    <row r="36" spans="1:5">
      <c r="A36" s="41" t="s">
        <v>314</v>
      </c>
      <c r="B36" s="31" t="s">
        <v>154</v>
      </c>
      <c r="C36" s="31" t="s">
        <v>132</v>
      </c>
      <c r="D36" s="31" t="s">
        <v>317</v>
      </c>
      <c r="E36" s="45" t="s">
        <v>330</v>
      </c>
    </row>
    <row r="37" spans="1:5">
      <c r="A37" s="41" t="s">
        <v>318</v>
      </c>
      <c r="B37" s="31" t="s">
        <v>154</v>
      </c>
      <c r="C37" s="31" t="s">
        <v>132</v>
      </c>
      <c r="D37" s="31" t="s">
        <v>49</v>
      </c>
      <c r="E37" s="45" t="s">
        <v>331</v>
      </c>
    </row>
    <row r="39" spans="1:5" ht="14.25">
      <c r="A39" s="42" t="s">
        <v>182</v>
      </c>
      <c r="B39" s="43"/>
    </row>
    <row r="40" spans="1:5" ht="15">
      <c r="A40" s="44" t="s">
        <v>123</v>
      </c>
      <c r="B40" s="44" t="s">
        <v>124</v>
      </c>
      <c r="C40" s="44" t="s">
        <v>125</v>
      </c>
      <c r="D40" s="44" t="s">
        <v>126</v>
      </c>
      <c r="E40" s="44" t="s">
        <v>127</v>
      </c>
    </row>
    <row r="41" spans="1:5">
      <c r="A41" s="41" t="s">
        <v>311</v>
      </c>
      <c r="B41" s="31" t="s">
        <v>332</v>
      </c>
      <c r="C41" s="31" t="s">
        <v>150</v>
      </c>
      <c r="D41" s="31" t="s">
        <v>195</v>
      </c>
      <c r="E41" s="45" t="s">
        <v>333</v>
      </c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A18:L18"/>
    <mergeCell ref="K3:K4"/>
    <mergeCell ref="L3:L4"/>
    <mergeCell ref="M3:M4"/>
    <mergeCell ref="A5:L5"/>
    <mergeCell ref="A8:L8"/>
    <mergeCell ref="A12:L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A3" sqref="A3:A4"/>
    </sheetView>
  </sheetViews>
  <sheetFormatPr defaultRowHeight="12.75"/>
  <cols>
    <col min="1" max="1" width="26" style="31" bestFit="1" customWidth="1"/>
    <col min="2" max="2" width="21.42578125" style="31" bestFit="1" customWidth="1"/>
    <col min="3" max="3" width="10.5703125" style="31" bestFit="1" customWidth="1"/>
    <col min="4" max="4" width="8.42578125" style="31" bestFit="1" customWidth="1"/>
    <col min="5" max="5" width="22.7109375" style="31" bestFit="1" customWidth="1"/>
    <col min="6" max="6" width="27.85546875" style="31" bestFit="1" customWidth="1"/>
    <col min="7" max="10" width="5.5703125" style="31" bestFit="1" customWidth="1"/>
    <col min="11" max="11" width="7.85546875" style="31" bestFit="1" customWidth="1"/>
    <col min="12" max="12" width="8.5703125" style="31" bestFit="1" customWidth="1"/>
    <col min="13" max="13" width="13.140625" style="31" bestFit="1" customWidth="1"/>
  </cols>
  <sheetData>
    <row r="1" spans="1:13" s="1" customFormat="1" ht="15" customHeight="1">
      <c r="A1" s="54" t="s">
        <v>379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1" customFormat="1" ht="81.75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2" customFormat="1" ht="12.75" customHeight="1">
      <c r="A3" s="60" t="s">
        <v>0</v>
      </c>
      <c r="B3" s="62" t="s">
        <v>12</v>
      </c>
      <c r="C3" s="49" t="s">
        <v>5</v>
      </c>
      <c r="D3" s="49" t="s">
        <v>10</v>
      </c>
      <c r="E3" s="49" t="s">
        <v>8</v>
      </c>
      <c r="F3" s="49" t="s">
        <v>11</v>
      </c>
      <c r="G3" s="49" t="s">
        <v>2</v>
      </c>
      <c r="H3" s="49"/>
      <c r="I3" s="49"/>
      <c r="J3" s="49"/>
      <c r="K3" s="49" t="s">
        <v>4</v>
      </c>
      <c r="L3" s="49" t="s">
        <v>7</v>
      </c>
      <c r="M3" s="51" t="s">
        <v>6</v>
      </c>
    </row>
    <row r="4" spans="1:13" s="2" customFormat="1" ht="21" customHeight="1" thickBot="1">
      <c r="A4" s="61"/>
      <c r="B4" s="50"/>
      <c r="C4" s="50"/>
      <c r="D4" s="50"/>
      <c r="E4" s="50"/>
      <c r="F4" s="50"/>
      <c r="G4" s="3">
        <v>1</v>
      </c>
      <c r="H4" s="3">
        <v>2</v>
      </c>
      <c r="I4" s="3">
        <v>3</v>
      </c>
      <c r="J4" s="3" t="s">
        <v>9</v>
      </c>
      <c r="K4" s="50"/>
      <c r="L4" s="50"/>
      <c r="M4" s="52"/>
    </row>
    <row r="5" spans="1:13" ht="15">
      <c r="A5" s="53" t="s">
        <v>192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32" t="s">
        <v>300</v>
      </c>
      <c r="B6" s="32" t="s">
        <v>301</v>
      </c>
      <c r="C6" s="32" t="s">
        <v>302</v>
      </c>
      <c r="D6" s="32" t="str">
        <f>"1,1076"</f>
        <v>1,1076</v>
      </c>
      <c r="E6" s="32" t="s">
        <v>40</v>
      </c>
      <c r="F6" s="32" t="s">
        <v>41</v>
      </c>
      <c r="G6" s="33" t="s">
        <v>33</v>
      </c>
      <c r="H6" s="33" t="s">
        <v>33</v>
      </c>
      <c r="I6" s="32" t="s">
        <v>33</v>
      </c>
      <c r="J6" s="33" t="s">
        <v>44</v>
      </c>
      <c r="K6" s="32">
        <v>100</v>
      </c>
      <c r="L6" s="32" t="str">
        <f>"110,7600"</f>
        <v>110,7600</v>
      </c>
      <c r="M6" s="32" t="s">
        <v>303</v>
      </c>
    </row>
    <row r="8" spans="1:13" ht="15">
      <c r="A8" s="48" t="s">
        <v>74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32" t="s">
        <v>304</v>
      </c>
      <c r="B9" s="32" t="s">
        <v>305</v>
      </c>
      <c r="C9" s="32" t="s">
        <v>306</v>
      </c>
      <c r="D9" s="32" t="str">
        <f>"0,6487"</f>
        <v>0,6487</v>
      </c>
      <c r="E9" s="32" t="s">
        <v>203</v>
      </c>
      <c r="F9" s="32" t="s">
        <v>204</v>
      </c>
      <c r="G9" s="33" t="s">
        <v>307</v>
      </c>
      <c r="H9" s="32" t="s">
        <v>307</v>
      </c>
      <c r="I9" s="32" t="s">
        <v>308</v>
      </c>
      <c r="J9" s="33"/>
      <c r="K9" s="32">
        <v>250</v>
      </c>
      <c r="L9" s="32" t="str">
        <f>"162,1750"</f>
        <v>162,1750</v>
      </c>
      <c r="M9" s="32" t="s">
        <v>25</v>
      </c>
    </row>
    <row r="11" spans="1:13" ht="15">
      <c r="E11" s="38" t="s">
        <v>115</v>
      </c>
    </row>
    <row r="12" spans="1:13" ht="15">
      <c r="E12" s="38" t="s">
        <v>116</v>
      </c>
    </row>
    <row r="13" spans="1:13" ht="15">
      <c r="E13" s="38" t="s">
        <v>117</v>
      </c>
    </row>
    <row r="14" spans="1:13" ht="15">
      <c r="E14" s="38" t="s">
        <v>118</v>
      </c>
    </row>
    <row r="15" spans="1:13" ht="15">
      <c r="E15" s="38" t="s">
        <v>118</v>
      </c>
    </row>
    <row r="16" spans="1:13" ht="15">
      <c r="E16" s="38" t="s">
        <v>119</v>
      </c>
    </row>
    <row r="17" spans="1:5" ht="15">
      <c r="E17" s="38"/>
    </row>
    <row r="19" spans="1:5" ht="18">
      <c r="A19" s="39" t="s">
        <v>120</v>
      </c>
      <c r="B19" s="39"/>
    </row>
    <row r="20" spans="1:5" ht="15">
      <c r="A20" s="40" t="s">
        <v>121</v>
      </c>
      <c r="B20" s="40"/>
    </row>
    <row r="21" spans="1:5" ht="14.25">
      <c r="A21" s="42" t="s">
        <v>153</v>
      </c>
      <c r="B21" s="43"/>
    </row>
    <row r="22" spans="1:5" ht="15">
      <c r="A22" s="44" t="s">
        <v>123</v>
      </c>
      <c r="B22" s="44" t="s">
        <v>124</v>
      </c>
      <c r="C22" s="44" t="s">
        <v>125</v>
      </c>
      <c r="D22" s="44" t="s">
        <v>126</v>
      </c>
      <c r="E22" s="44" t="s">
        <v>127</v>
      </c>
    </row>
    <row r="23" spans="1:5">
      <c r="A23" s="41" t="s">
        <v>300</v>
      </c>
      <c r="B23" s="31" t="s">
        <v>154</v>
      </c>
      <c r="C23" s="31" t="s">
        <v>270</v>
      </c>
      <c r="D23" s="31" t="s">
        <v>33</v>
      </c>
      <c r="E23" s="45" t="s">
        <v>309</v>
      </c>
    </row>
    <row r="26" spans="1:5" ht="15">
      <c r="A26" s="40" t="s">
        <v>131</v>
      </c>
      <c r="B26" s="40"/>
    </row>
    <row r="27" spans="1:5" ht="14.25">
      <c r="A27" s="42" t="s">
        <v>153</v>
      </c>
      <c r="B27" s="43"/>
    </row>
    <row r="28" spans="1:5" ht="15">
      <c r="A28" s="44" t="s">
        <v>123</v>
      </c>
      <c r="B28" s="44" t="s">
        <v>124</v>
      </c>
      <c r="C28" s="44" t="s">
        <v>125</v>
      </c>
      <c r="D28" s="44" t="s">
        <v>126</v>
      </c>
      <c r="E28" s="44" t="s">
        <v>127</v>
      </c>
    </row>
    <row r="29" spans="1:5">
      <c r="A29" s="41" t="s">
        <v>304</v>
      </c>
      <c r="B29" s="31" t="s">
        <v>154</v>
      </c>
      <c r="C29" s="31" t="s">
        <v>136</v>
      </c>
      <c r="D29" s="31" t="s">
        <v>308</v>
      </c>
      <c r="E29" s="45" t="s">
        <v>310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8"/>
  <sheetViews>
    <sheetView topLeftCell="A50" workbookViewId="0">
      <selection activeCell="A73" sqref="A73"/>
    </sheetView>
  </sheetViews>
  <sheetFormatPr defaultRowHeight="12.75"/>
  <cols>
    <col min="1" max="1" width="26" style="31" bestFit="1" customWidth="1"/>
    <col min="2" max="2" width="26.85546875" style="31" bestFit="1" customWidth="1"/>
    <col min="3" max="3" width="10.5703125" style="31" bestFit="1" customWidth="1"/>
    <col min="4" max="4" width="8.42578125" style="31" bestFit="1" customWidth="1"/>
    <col min="5" max="5" width="22.7109375" style="31" bestFit="1" customWidth="1"/>
    <col min="6" max="6" width="28.7109375" style="31" bestFit="1" customWidth="1"/>
    <col min="7" max="9" width="5.5703125" style="31" bestFit="1" customWidth="1"/>
    <col min="10" max="10" width="4.5703125" style="31" bestFit="1" customWidth="1"/>
    <col min="11" max="11" width="7.85546875" style="31" bestFit="1" customWidth="1"/>
    <col min="12" max="12" width="8.5703125" style="31" bestFit="1" customWidth="1"/>
    <col min="13" max="13" width="15.140625" style="31" bestFit="1" customWidth="1"/>
  </cols>
  <sheetData>
    <row r="1" spans="1:13" s="1" customFormat="1" ht="15" customHeight="1">
      <c r="A1" s="54" t="s">
        <v>187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1" customFormat="1" ht="81.75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2" customFormat="1" ht="12.75" customHeight="1">
      <c r="A3" s="60" t="s">
        <v>0</v>
      </c>
      <c r="B3" s="62" t="s">
        <v>12</v>
      </c>
      <c r="C3" s="49" t="s">
        <v>5</v>
      </c>
      <c r="D3" s="49" t="s">
        <v>10</v>
      </c>
      <c r="E3" s="49" t="s">
        <v>8</v>
      </c>
      <c r="F3" s="49" t="s">
        <v>11</v>
      </c>
      <c r="G3" s="49" t="s">
        <v>2</v>
      </c>
      <c r="H3" s="49"/>
      <c r="I3" s="49"/>
      <c r="J3" s="49"/>
      <c r="K3" s="49" t="s">
        <v>4</v>
      </c>
      <c r="L3" s="49" t="s">
        <v>7</v>
      </c>
      <c r="M3" s="51" t="s">
        <v>6</v>
      </c>
    </row>
    <row r="4" spans="1:13" s="2" customFormat="1" ht="21" customHeight="1" thickBot="1">
      <c r="A4" s="61"/>
      <c r="B4" s="50"/>
      <c r="C4" s="50"/>
      <c r="D4" s="50"/>
      <c r="E4" s="50"/>
      <c r="F4" s="50"/>
      <c r="G4" s="3">
        <v>1</v>
      </c>
      <c r="H4" s="3">
        <v>2</v>
      </c>
      <c r="I4" s="3">
        <v>3</v>
      </c>
      <c r="J4" s="3" t="s">
        <v>9</v>
      </c>
      <c r="K4" s="50"/>
      <c r="L4" s="50"/>
      <c r="M4" s="52"/>
    </row>
    <row r="5" spans="1:13" ht="15">
      <c r="A5" s="53" t="s">
        <v>188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32" t="s">
        <v>387</v>
      </c>
      <c r="B6" s="32" t="s">
        <v>27</v>
      </c>
      <c r="C6" s="32" t="s">
        <v>189</v>
      </c>
      <c r="D6" s="32" t="str">
        <f>"1,1865"</f>
        <v>1,1865</v>
      </c>
      <c r="E6" s="32" t="s">
        <v>382</v>
      </c>
      <c r="F6" s="32" t="s">
        <v>383</v>
      </c>
      <c r="G6" s="33" t="s">
        <v>190</v>
      </c>
      <c r="H6" s="32" t="s">
        <v>190</v>
      </c>
      <c r="I6" s="32" t="s">
        <v>191</v>
      </c>
      <c r="J6" s="33"/>
      <c r="K6" s="32">
        <v>25</v>
      </c>
      <c r="L6" s="32" t="str">
        <f>"29,6625"</f>
        <v>29,6625</v>
      </c>
      <c r="M6" s="32" t="s">
        <v>25</v>
      </c>
    </row>
    <row r="8" spans="1:13" ht="15">
      <c r="A8" s="48" t="s">
        <v>192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32" t="s">
        <v>391</v>
      </c>
      <c r="B9" s="32" t="s">
        <v>193</v>
      </c>
      <c r="C9" s="32" t="s">
        <v>194</v>
      </c>
      <c r="D9" s="32" t="str">
        <f>"1,1352"</f>
        <v>1,1352</v>
      </c>
      <c r="E9" s="32" t="s">
        <v>382</v>
      </c>
      <c r="F9" s="32" t="s">
        <v>383</v>
      </c>
      <c r="G9" s="32" t="s">
        <v>20</v>
      </c>
      <c r="H9" s="32" t="s">
        <v>21</v>
      </c>
      <c r="I9" s="33" t="s">
        <v>195</v>
      </c>
      <c r="J9" s="33"/>
      <c r="K9" s="32">
        <v>30</v>
      </c>
      <c r="L9" s="32" t="str">
        <f>"34,0560"</f>
        <v>34,0560</v>
      </c>
      <c r="M9" s="32" t="s">
        <v>25</v>
      </c>
    </row>
    <row r="11" spans="1:13" ht="15">
      <c r="A11" s="48" t="s">
        <v>192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3">
      <c r="A12" s="32" t="s">
        <v>390</v>
      </c>
      <c r="B12" s="32" t="s">
        <v>196</v>
      </c>
      <c r="C12" s="32" t="s">
        <v>197</v>
      </c>
      <c r="D12" s="32" t="str">
        <f>"1,3243"</f>
        <v>1,3243</v>
      </c>
      <c r="E12" s="32" t="s">
        <v>382</v>
      </c>
      <c r="F12" s="32" t="s">
        <v>383</v>
      </c>
      <c r="G12" s="33" t="s">
        <v>191</v>
      </c>
      <c r="H12" s="32" t="s">
        <v>191</v>
      </c>
      <c r="I12" s="32" t="s">
        <v>21</v>
      </c>
      <c r="J12" s="33"/>
      <c r="K12" s="32">
        <v>30</v>
      </c>
      <c r="L12" s="32" t="str">
        <f>"39,7305"</f>
        <v>39,7305</v>
      </c>
      <c r="M12" s="32" t="s">
        <v>25</v>
      </c>
    </row>
    <row r="14" spans="1:13" ht="15">
      <c r="A14" s="48" t="s">
        <v>26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3">
      <c r="A15" s="32" t="s">
        <v>389</v>
      </c>
      <c r="B15" s="32" t="s">
        <v>27</v>
      </c>
      <c r="C15" s="32" t="s">
        <v>28</v>
      </c>
      <c r="D15" s="32" t="str">
        <f>"0,8687"</f>
        <v>0,8687</v>
      </c>
      <c r="E15" s="32" t="s">
        <v>382</v>
      </c>
      <c r="F15" s="32" t="s">
        <v>383</v>
      </c>
      <c r="G15" s="32" t="s">
        <v>31</v>
      </c>
      <c r="H15" s="32" t="s">
        <v>32</v>
      </c>
      <c r="I15" s="32" t="s">
        <v>18</v>
      </c>
      <c r="J15" s="33"/>
      <c r="K15" s="32">
        <v>65</v>
      </c>
      <c r="L15" s="32" t="str">
        <f>"56,4655"</f>
        <v>56,4655</v>
      </c>
      <c r="M15" s="32" t="s">
        <v>25</v>
      </c>
    </row>
    <row r="17" spans="1:13" ht="15">
      <c r="A17" s="48" t="s">
        <v>46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1:13">
      <c r="A18" s="34" t="s">
        <v>386</v>
      </c>
      <c r="B18" s="34" t="s">
        <v>198</v>
      </c>
      <c r="C18" s="34" t="s">
        <v>199</v>
      </c>
      <c r="D18" s="34" t="str">
        <f>"0,8223"</f>
        <v>0,8223</v>
      </c>
      <c r="E18" s="32" t="s">
        <v>382</v>
      </c>
      <c r="F18" s="32" t="s">
        <v>383</v>
      </c>
      <c r="G18" s="34" t="s">
        <v>31</v>
      </c>
      <c r="H18" s="34" t="s">
        <v>17</v>
      </c>
      <c r="I18" s="34" t="s">
        <v>32</v>
      </c>
      <c r="J18" s="35"/>
      <c r="K18" s="34">
        <v>60</v>
      </c>
      <c r="L18" s="34" t="str">
        <f>"49,3380"</f>
        <v>49,3380</v>
      </c>
      <c r="M18" s="34" t="s">
        <v>25</v>
      </c>
    </row>
    <row r="19" spans="1:13">
      <c r="A19" s="36" t="s">
        <v>200</v>
      </c>
      <c r="B19" s="36" t="s">
        <v>201</v>
      </c>
      <c r="C19" s="36" t="s">
        <v>202</v>
      </c>
      <c r="D19" s="36" t="str">
        <f>"0,7484"</f>
        <v>0,7484</v>
      </c>
      <c r="E19" s="36" t="s">
        <v>203</v>
      </c>
      <c r="F19" s="36" t="s">
        <v>204</v>
      </c>
      <c r="G19" s="36" t="s">
        <v>56</v>
      </c>
      <c r="H19" s="36" t="s">
        <v>35</v>
      </c>
      <c r="I19" s="37" t="s">
        <v>64</v>
      </c>
      <c r="J19" s="37"/>
      <c r="K19" s="36">
        <v>125</v>
      </c>
      <c r="L19" s="36" t="str">
        <f>"93,5500"</f>
        <v>93,5500</v>
      </c>
      <c r="M19" s="36" t="s">
        <v>25</v>
      </c>
    </row>
    <row r="21" spans="1:13" ht="15">
      <c r="A21" s="48" t="s">
        <v>59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1:13">
      <c r="A22" s="32" t="s">
        <v>205</v>
      </c>
      <c r="B22" s="32" t="s">
        <v>206</v>
      </c>
      <c r="C22" s="32" t="s">
        <v>207</v>
      </c>
      <c r="D22" s="32" t="str">
        <f>"0,6934"</f>
        <v>0,6934</v>
      </c>
      <c r="E22" s="32" t="s">
        <v>40</v>
      </c>
      <c r="F22" s="32" t="s">
        <v>41</v>
      </c>
      <c r="G22" s="32" t="s">
        <v>49</v>
      </c>
      <c r="H22" s="32" t="s">
        <v>22</v>
      </c>
      <c r="I22" s="33" t="s">
        <v>23</v>
      </c>
      <c r="J22" s="33"/>
      <c r="K22" s="32">
        <v>75</v>
      </c>
      <c r="L22" s="32" t="str">
        <f>"52,0013"</f>
        <v>52,0013</v>
      </c>
      <c r="M22" s="32" t="s">
        <v>208</v>
      </c>
    </row>
    <row r="24" spans="1:13" ht="15">
      <c r="A24" s="48" t="s">
        <v>74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3">
      <c r="A25" s="34" t="s">
        <v>209</v>
      </c>
      <c r="B25" s="34" t="s">
        <v>210</v>
      </c>
      <c r="C25" s="34" t="s">
        <v>77</v>
      </c>
      <c r="D25" s="34" t="str">
        <f>"0,6583"</f>
        <v>0,6583</v>
      </c>
      <c r="E25" s="34" t="s">
        <v>211</v>
      </c>
      <c r="F25" s="34" t="s">
        <v>88</v>
      </c>
      <c r="G25" s="34" t="s">
        <v>33</v>
      </c>
      <c r="H25" s="34" t="s">
        <v>212</v>
      </c>
      <c r="I25" s="35" t="s">
        <v>34</v>
      </c>
      <c r="J25" s="35"/>
      <c r="K25" s="34">
        <v>107.5</v>
      </c>
      <c r="L25" s="34" t="str">
        <f>"70,7726"</f>
        <v>70,7726</v>
      </c>
      <c r="M25" s="34" t="s">
        <v>25</v>
      </c>
    </row>
    <row r="26" spans="1:13">
      <c r="A26" s="36" t="s">
        <v>213</v>
      </c>
      <c r="B26" s="36" t="s">
        <v>214</v>
      </c>
      <c r="C26" s="36" t="s">
        <v>215</v>
      </c>
      <c r="D26" s="36" t="str">
        <f>"0,6451"</f>
        <v>0,6451</v>
      </c>
      <c r="E26" s="36" t="s">
        <v>40</v>
      </c>
      <c r="F26" s="36" t="s">
        <v>41</v>
      </c>
      <c r="G26" s="36" t="s">
        <v>56</v>
      </c>
      <c r="H26" s="37" t="s">
        <v>35</v>
      </c>
      <c r="I26" s="37" t="s">
        <v>35</v>
      </c>
      <c r="J26" s="37"/>
      <c r="K26" s="36">
        <v>120</v>
      </c>
      <c r="L26" s="36" t="str">
        <f>"77,4120"</f>
        <v>77,4120</v>
      </c>
      <c r="M26" s="36" t="s">
        <v>25</v>
      </c>
    </row>
    <row r="28" spans="1:13" ht="15">
      <c r="A28" s="48" t="s">
        <v>100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3">
      <c r="A29" s="34" t="s">
        <v>216</v>
      </c>
      <c r="B29" s="34" t="s">
        <v>217</v>
      </c>
      <c r="C29" s="34" t="s">
        <v>218</v>
      </c>
      <c r="D29" s="34" t="str">
        <f>"0,6217"</f>
        <v>0,6217</v>
      </c>
      <c r="E29" s="34" t="s">
        <v>211</v>
      </c>
      <c r="F29" s="34" t="s">
        <v>88</v>
      </c>
      <c r="G29" s="34" t="s">
        <v>163</v>
      </c>
      <c r="H29" s="34" t="s">
        <v>219</v>
      </c>
      <c r="I29" s="34" t="s">
        <v>220</v>
      </c>
      <c r="J29" s="35"/>
      <c r="K29" s="34">
        <v>117.5</v>
      </c>
      <c r="L29" s="34" t="str">
        <f>"73,0556"</f>
        <v>73,0556</v>
      </c>
      <c r="M29" s="34" t="s">
        <v>25</v>
      </c>
    </row>
    <row r="30" spans="1:13">
      <c r="A30" s="46" t="s">
        <v>221</v>
      </c>
      <c r="B30" s="46" t="s">
        <v>222</v>
      </c>
      <c r="C30" s="46" t="s">
        <v>223</v>
      </c>
      <c r="D30" s="46" t="str">
        <f>"0,6192"</f>
        <v>0,6192</v>
      </c>
      <c r="E30" s="46" t="s">
        <v>224</v>
      </c>
      <c r="F30" s="46" t="s">
        <v>225</v>
      </c>
      <c r="G30" s="46" t="s">
        <v>164</v>
      </c>
      <c r="H30" s="46" t="s">
        <v>80</v>
      </c>
      <c r="I30" s="47" t="s">
        <v>90</v>
      </c>
      <c r="J30" s="47"/>
      <c r="K30" s="46">
        <v>145</v>
      </c>
      <c r="L30" s="46" t="str">
        <f>"89,7912"</f>
        <v>89,7912</v>
      </c>
      <c r="M30" s="46" t="s">
        <v>25</v>
      </c>
    </row>
    <row r="31" spans="1:13">
      <c r="A31" s="36" t="s">
        <v>226</v>
      </c>
      <c r="B31" s="36" t="s">
        <v>227</v>
      </c>
      <c r="C31" s="36" t="s">
        <v>228</v>
      </c>
      <c r="D31" s="36" t="str">
        <f>"0,6656"</f>
        <v>0,6656</v>
      </c>
      <c r="E31" s="36" t="s">
        <v>229</v>
      </c>
      <c r="F31" s="36" t="s">
        <v>204</v>
      </c>
      <c r="G31" s="36" t="s">
        <v>89</v>
      </c>
      <c r="H31" s="37" t="s">
        <v>90</v>
      </c>
      <c r="I31" s="37" t="s">
        <v>90</v>
      </c>
      <c r="J31" s="37"/>
      <c r="K31" s="36">
        <v>140</v>
      </c>
      <c r="L31" s="36" t="str">
        <f>"93,1900"</f>
        <v>93,1900</v>
      </c>
      <c r="M31" s="36" t="s">
        <v>25</v>
      </c>
    </row>
    <row r="33" spans="1:13" ht="15">
      <c r="A33" s="48" t="s">
        <v>170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3">
      <c r="A34" s="34" t="s">
        <v>230</v>
      </c>
      <c r="B34" s="34" t="s">
        <v>231</v>
      </c>
      <c r="C34" s="34" t="s">
        <v>232</v>
      </c>
      <c r="D34" s="34" t="str">
        <f>"0,5813"</f>
        <v>0,5813</v>
      </c>
      <c r="E34" s="34" t="s">
        <v>233</v>
      </c>
      <c r="F34" s="34" t="s">
        <v>88</v>
      </c>
      <c r="G34" s="34" t="s">
        <v>234</v>
      </c>
      <c r="H34" s="34" t="s">
        <v>111</v>
      </c>
      <c r="I34" s="35" t="s">
        <v>235</v>
      </c>
      <c r="J34" s="35"/>
      <c r="K34" s="34">
        <v>200</v>
      </c>
      <c r="L34" s="34" t="str">
        <f>"116,2600"</f>
        <v>116,2600</v>
      </c>
      <c r="M34" s="34" t="s">
        <v>25</v>
      </c>
    </row>
    <row r="35" spans="1:13">
      <c r="A35" s="46" t="s">
        <v>236</v>
      </c>
      <c r="B35" s="46" t="s">
        <v>237</v>
      </c>
      <c r="C35" s="46" t="s">
        <v>238</v>
      </c>
      <c r="D35" s="46" t="str">
        <f>"0,5891"</f>
        <v>0,5891</v>
      </c>
      <c r="E35" s="46" t="s">
        <v>233</v>
      </c>
      <c r="F35" s="46" t="s">
        <v>88</v>
      </c>
      <c r="G35" s="46" t="s">
        <v>151</v>
      </c>
      <c r="H35" s="46" t="s">
        <v>234</v>
      </c>
      <c r="I35" s="46" t="s">
        <v>239</v>
      </c>
      <c r="J35" s="47"/>
      <c r="K35" s="46">
        <v>197.5</v>
      </c>
      <c r="L35" s="46" t="str">
        <f>"116,3473"</f>
        <v>116,3473</v>
      </c>
      <c r="M35" s="46" t="s">
        <v>25</v>
      </c>
    </row>
    <row r="36" spans="1:13">
      <c r="A36" s="46" t="s">
        <v>240</v>
      </c>
      <c r="B36" s="46" t="s">
        <v>241</v>
      </c>
      <c r="C36" s="46" t="s">
        <v>242</v>
      </c>
      <c r="D36" s="46" t="str">
        <f>"0,5859"</f>
        <v>0,5859</v>
      </c>
      <c r="E36" s="46" t="s">
        <v>109</v>
      </c>
      <c r="F36" s="46" t="s">
        <v>110</v>
      </c>
      <c r="G36" s="46" t="s">
        <v>90</v>
      </c>
      <c r="H36" s="46" t="s">
        <v>243</v>
      </c>
      <c r="I36" s="46" t="s">
        <v>91</v>
      </c>
      <c r="J36" s="47"/>
      <c r="K36" s="46">
        <v>170</v>
      </c>
      <c r="L36" s="46" t="str">
        <f>"99,5945"</f>
        <v>99,5945</v>
      </c>
      <c r="M36" s="46" t="s">
        <v>244</v>
      </c>
    </row>
    <row r="37" spans="1:13">
      <c r="A37" s="46" t="s">
        <v>245</v>
      </c>
      <c r="B37" s="46" t="s">
        <v>246</v>
      </c>
      <c r="C37" s="46" t="s">
        <v>247</v>
      </c>
      <c r="D37" s="46" t="str">
        <f>"0,5896"</f>
        <v>0,5896</v>
      </c>
      <c r="E37" s="46" t="s">
        <v>69</v>
      </c>
      <c r="F37" s="46" t="s">
        <v>70</v>
      </c>
      <c r="G37" s="46" t="s">
        <v>243</v>
      </c>
      <c r="H37" s="46" t="s">
        <v>82</v>
      </c>
      <c r="I37" s="47" t="s">
        <v>91</v>
      </c>
      <c r="J37" s="47"/>
      <c r="K37" s="46">
        <v>165</v>
      </c>
      <c r="L37" s="46" t="str">
        <f>"97,2922"</f>
        <v>97,2922</v>
      </c>
      <c r="M37" s="46" t="s">
        <v>25</v>
      </c>
    </row>
    <row r="38" spans="1:13">
      <c r="A38" s="46" t="s">
        <v>248</v>
      </c>
      <c r="B38" s="46" t="s">
        <v>249</v>
      </c>
      <c r="C38" s="46" t="s">
        <v>250</v>
      </c>
      <c r="D38" s="46" t="str">
        <f>"0,6003"</f>
        <v>0,6003</v>
      </c>
      <c r="E38" s="46" t="s">
        <v>87</v>
      </c>
      <c r="F38" s="46" t="s">
        <v>88</v>
      </c>
      <c r="G38" s="46" t="s">
        <v>35</v>
      </c>
      <c r="H38" s="46" t="s">
        <v>89</v>
      </c>
      <c r="I38" s="47" t="s">
        <v>90</v>
      </c>
      <c r="J38" s="47"/>
      <c r="K38" s="46">
        <v>140</v>
      </c>
      <c r="L38" s="46" t="str">
        <f>"84,0420"</f>
        <v>84,0420</v>
      </c>
      <c r="M38" s="46" t="s">
        <v>25</v>
      </c>
    </row>
    <row r="39" spans="1:13">
      <c r="A39" s="36" t="s">
        <v>251</v>
      </c>
      <c r="B39" s="36" t="s">
        <v>252</v>
      </c>
      <c r="C39" s="36" t="s">
        <v>253</v>
      </c>
      <c r="D39" s="36" t="str">
        <f>"0,5943"</f>
        <v>0,5943</v>
      </c>
      <c r="E39" s="36" t="s">
        <v>87</v>
      </c>
      <c r="F39" s="36" t="s">
        <v>204</v>
      </c>
      <c r="G39" s="36" t="s">
        <v>64</v>
      </c>
      <c r="H39" s="36" t="s">
        <v>164</v>
      </c>
      <c r="I39" s="36" t="s">
        <v>89</v>
      </c>
      <c r="J39" s="37"/>
      <c r="K39" s="36">
        <v>140</v>
      </c>
      <c r="L39" s="36" t="str">
        <f>"83,2020"</f>
        <v>83,2020</v>
      </c>
      <c r="M39" s="36" t="s">
        <v>25</v>
      </c>
    </row>
    <row r="41" spans="1:13" ht="15">
      <c r="A41" s="48" t="s">
        <v>105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3">
      <c r="A42" s="34" t="s">
        <v>388</v>
      </c>
      <c r="B42" s="34" t="s">
        <v>254</v>
      </c>
      <c r="C42" s="34" t="s">
        <v>255</v>
      </c>
      <c r="D42" s="34" t="str">
        <f>"0,5778"</f>
        <v>0,5778</v>
      </c>
      <c r="E42" s="32" t="s">
        <v>382</v>
      </c>
      <c r="F42" s="32" t="s">
        <v>383</v>
      </c>
      <c r="G42" s="34" t="s">
        <v>42</v>
      </c>
      <c r="H42" s="35" t="s">
        <v>31</v>
      </c>
      <c r="I42" s="34" t="s">
        <v>31</v>
      </c>
      <c r="J42" s="35"/>
      <c r="K42" s="34">
        <v>50</v>
      </c>
      <c r="L42" s="34" t="str">
        <f>"28,8900"</f>
        <v>28,8900</v>
      </c>
      <c r="M42" s="34" t="s">
        <v>25</v>
      </c>
    </row>
    <row r="43" spans="1:13">
      <c r="A43" s="46" t="s">
        <v>256</v>
      </c>
      <c r="B43" s="46" t="s">
        <v>257</v>
      </c>
      <c r="C43" s="46" t="s">
        <v>258</v>
      </c>
      <c r="D43" s="46" t="str">
        <f>"0,5667"</f>
        <v>0,5667</v>
      </c>
      <c r="E43" s="46" t="s">
        <v>87</v>
      </c>
      <c r="F43" s="46" t="s">
        <v>88</v>
      </c>
      <c r="G43" s="46" t="s">
        <v>111</v>
      </c>
      <c r="H43" s="46" t="s">
        <v>112</v>
      </c>
      <c r="I43" s="47" t="s">
        <v>113</v>
      </c>
      <c r="J43" s="47"/>
      <c r="K43" s="46">
        <v>210</v>
      </c>
      <c r="L43" s="46" t="str">
        <f>"119,0175"</f>
        <v>119,0175</v>
      </c>
      <c r="M43" s="46" t="s">
        <v>25</v>
      </c>
    </row>
    <row r="44" spans="1:13">
      <c r="A44" s="36" t="s">
        <v>259</v>
      </c>
      <c r="B44" s="36" t="s">
        <v>260</v>
      </c>
      <c r="C44" s="36" t="s">
        <v>261</v>
      </c>
      <c r="D44" s="36" t="str">
        <f>"0,5678"</f>
        <v>0,5678</v>
      </c>
      <c r="E44" s="36" t="s">
        <v>262</v>
      </c>
      <c r="F44" s="36" t="s">
        <v>55</v>
      </c>
      <c r="G44" s="36" t="s">
        <v>82</v>
      </c>
      <c r="H44" s="36" t="s">
        <v>104</v>
      </c>
      <c r="I44" s="36" t="s">
        <v>97</v>
      </c>
      <c r="J44" s="37"/>
      <c r="K44" s="36">
        <v>180</v>
      </c>
      <c r="L44" s="36" t="str">
        <f>"102,2040"</f>
        <v>102,2040</v>
      </c>
      <c r="M44" s="36" t="s">
        <v>25</v>
      </c>
    </row>
    <row r="46" spans="1:13" ht="15">
      <c r="A46" s="48" t="s">
        <v>263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3">
      <c r="A47" s="34" t="s">
        <v>264</v>
      </c>
      <c r="B47" s="34" t="s">
        <v>265</v>
      </c>
      <c r="C47" s="34" t="s">
        <v>266</v>
      </c>
      <c r="D47" s="34" t="str">
        <f>"0,5612"</f>
        <v>0,5612</v>
      </c>
      <c r="E47" s="34" t="s">
        <v>87</v>
      </c>
      <c r="F47" s="34" t="s">
        <v>88</v>
      </c>
      <c r="G47" s="34" t="s">
        <v>56</v>
      </c>
      <c r="H47" s="34" t="s">
        <v>64</v>
      </c>
      <c r="I47" s="35" t="s">
        <v>80</v>
      </c>
      <c r="J47" s="35"/>
      <c r="K47" s="34">
        <v>130</v>
      </c>
      <c r="L47" s="34" t="str">
        <f>"72,9560"</f>
        <v>72,9560</v>
      </c>
      <c r="M47" s="34" t="s">
        <v>25</v>
      </c>
    </row>
    <row r="48" spans="1:13">
      <c r="A48" s="36" t="s">
        <v>267</v>
      </c>
      <c r="B48" s="36" t="s">
        <v>268</v>
      </c>
      <c r="C48" s="36" t="s">
        <v>269</v>
      </c>
      <c r="D48" s="36" t="str">
        <f>"0,5612"</f>
        <v>0,5612</v>
      </c>
      <c r="E48" s="36" t="s">
        <v>87</v>
      </c>
      <c r="F48" s="36" t="s">
        <v>88</v>
      </c>
      <c r="G48" s="36" t="s">
        <v>89</v>
      </c>
      <c r="H48" s="36" t="s">
        <v>90</v>
      </c>
      <c r="I48" s="37" t="s">
        <v>243</v>
      </c>
      <c r="J48" s="37"/>
      <c r="K48" s="36">
        <v>150</v>
      </c>
      <c r="L48" s="36" t="str">
        <f>"84,1734"</f>
        <v>84,1734</v>
      </c>
      <c r="M48" s="36" t="s">
        <v>25</v>
      </c>
    </row>
    <row r="50" spans="1:5" ht="15">
      <c r="E50" s="38" t="s">
        <v>115</v>
      </c>
    </row>
    <row r="51" spans="1:5" ht="15">
      <c r="E51" s="38" t="s">
        <v>116</v>
      </c>
    </row>
    <row r="52" spans="1:5" ht="15">
      <c r="E52" s="38" t="s">
        <v>117</v>
      </c>
    </row>
    <row r="53" spans="1:5" ht="15">
      <c r="E53" s="38" t="s">
        <v>118</v>
      </c>
    </row>
    <row r="54" spans="1:5" ht="15">
      <c r="E54" s="38" t="s">
        <v>118</v>
      </c>
    </row>
    <row r="55" spans="1:5" ht="15">
      <c r="E55" s="38" t="s">
        <v>119</v>
      </c>
    </row>
    <row r="56" spans="1:5" ht="15">
      <c r="E56" s="38"/>
    </row>
    <row r="58" spans="1:5" ht="18">
      <c r="A58" s="39" t="s">
        <v>120</v>
      </c>
      <c r="B58" s="39"/>
    </row>
    <row r="59" spans="1:5" ht="15">
      <c r="A59" s="40" t="s">
        <v>121</v>
      </c>
      <c r="B59" s="40"/>
    </row>
    <row r="60" spans="1:5" ht="14.25">
      <c r="A60" s="42" t="s">
        <v>122</v>
      </c>
      <c r="B60" s="43"/>
    </row>
    <row r="61" spans="1:5" ht="15">
      <c r="A61" s="44" t="s">
        <v>123</v>
      </c>
      <c r="B61" s="44" t="s">
        <v>124</v>
      </c>
      <c r="C61" s="44" t="s">
        <v>125</v>
      </c>
      <c r="D61" s="44" t="s">
        <v>126</v>
      </c>
      <c r="E61" s="44" t="s">
        <v>127</v>
      </c>
    </row>
    <row r="62" spans="1:5">
      <c r="A62" s="41" t="s">
        <v>391</v>
      </c>
      <c r="B62" s="31" t="s">
        <v>135</v>
      </c>
      <c r="C62" s="31" t="s">
        <v>270</v>
      </c>
      <c r="D62" s="31" t="s">
        <v>21</v>
      </c>
      <c r="E62" s="45" t="s">
        <v>271</v>
      </c>
    </row>
    <row r="63" spans="1:5">
      <c r="A63" s="32" t="s">
        <v>387</v>
      </c>
      <c r="B63" s="31" t="s">
        <v>135</v>
      </c>
      <c r="C63" s="31" t="s">
        <v>272</v>
      </c>
      <c r="D63" s="31" t="s">
        <v>191</v>
      </c>
      <c r="E63" s="45" t="s">
        <v>273</v>
      </c>
    </row>
    <row r="66" spans="1:5" ht="15">
      <c r="A66" s="40" t="s">
        <v>131</v>
      </c>
      <c r="B66" s="40"/>
    </row>
    <row r="67" spans="1:5" ht="14.25">
      <c r="A67" s="42" t="s">
        <v>122</v>
      </c>
      <c r="B67" s="43"/>
    </row>
    <row r="68" spans="1:5" ht="15">
      <c r="A68" s="44" t="s">
        <v>123</v>
      </c>
      <c r="B68" s="44" t="s">
        <v>124</v>
      </c>
      <c r="C68" s="44" t="s">
        <v>125</v>
      </c>
      <c r="D68" s="44" t="s">
        <v>126</v>
      </c>
      <c r="E68" s="44" t="s">
        <v>127</v>
      </c>
    </row>
    <row r="69" spans="1:5">
      <c r="A69" s="41" t="s">
        <v>216</v>
      </c>
      <c r="B69" s="31" t="s">
        <v>274</v>
      </c>
      <c r="C69" s="31" t="s">
        <v>144</v>
      </c>
      <c r="D69" s="31" t="s">
        <v>220</v>
      </c>
      <c r="E69" s="45" t="s">
        <v>275</v>
      </c>
    </row>
    <row r="70" spans="1:5">
      <c r="A70" s="41" t="s">
        <v>389</v>
      </c>
      <c r="B70" s="31" t="s">
        <v>135</v>
      </c>
      <c r="C70" s="31" t="s">
        <v>141</v>
      </c>
      <c r="D70" s="31" t="s">
        <v>18</v>
      </c>
      <c r="E70" s="45" t="s">
        <v>276</v>
      </c>
    </row>
    <row r="71" spans="1:5">
      <c r="A71" s="41" t="s">
        <v>205</v>
      </c>
      <c r="B71" s="31" t="s">
        <v>135</v>
      </c>
      <c r="C71" s="31" t="s">
        <v>132</v>
      </c>
      <c r="D71" s="31" t="s">
        <v>22</v>
      </c>
      <c r="E71" s="45" t="s">
        <v>277</v>
      </c>
    </row>
    <row r="72" spans="1:5">
      <c r="A72" s="41" t="s">
        <v>386</v>
      </c>
      <c r="B72" s="31" t="s">
        <v>135</v>
      </c>
      <c r="C72" s="31" t="s">
        <v>150</v>
      </c>
      <c r="D72" s="31" t="s">
        <v>32</v>
      </c>
      <c r="E72" s="45" t="s">
        <v>278</v>
      </c>
    </row>
    <row r="73" spans="1:5">
      <c r="A73" s="41" t="s">
        <v>390</v>
      </c>
      <c r="B73" s="31" t="s">
        <v>135</v>
      </c>
      <c r="C73" s="31" t="s">
        <v>270</v>
      </c>
      <c r="D73" s="31" t="s">
        <v>21</v>
      </c>
      <c r="E73" s="45" t="s">
        <v>279</v>
      </c>
    </row>
    <row r="74" spans="1:5">
      <c r="A74" s="41" t="s">
        <v>388</v>
      </c>
      <c r="B74" s="31" t="s">
        <v>135</v>
      </c>
      <c r="C74" s="31" t="s">
        <v>155</v>
      </c>
      <c r="D74" s="31" t="s">
        <v>31</v>
      </c>
      <c r="E74" s="45" t="s">
        <v>280</v>
      </c>
    </row>
    <row r="76" spans="1:5" ht="14.25">
      <c r="A76" s="42" t="s">
        <v>281</v>
      </c>
      <c r="B76" s="43"/>
    </row>
    <row r="77" spans="1:5" ht="15">
      <c r="A77" s="44" t="s">
        <v>123</v>
      </c>
      <c r="B77" s="44" t="s">
        <v>124</v>
      </c>
      <c r="C77" s="44" t="s">
        <v>125</v>
      </c>
      <c r="D77" s="44" t="s">
        <v>126</v>
      </c>
      <c r="E77" s="44" t="s">
        <v>127</v>
      </c>
    </row>
    <row r="78" spans="1:5">
      <c r="A78" s="41" t="s">
        <v>209</v>
      </c>
      <c r="B78" s="31" t="s">
        <v>282</v>
      </c>
      <c r="C78" s="31" t="s">
        <v>136</v>
      </c>
      <c r="D78" s="31" t="s">
        <v>212</v>
      </c>
      <c r="E78" s="45" t="s">
        <v>283</v>
      </c>
    </row>
    <row r="80" spans="1:5" ht="14.25">
      <c r="A80" s="42" t="s">
        <v>153</v>
      </c>
      <c r="B80" s="43"/>
    </row>
    <row r="81" spans="1:5" ht="15">
      <c r="A81" s="44" t="s">
        <v>123</v>
      </c>
      <c r="B81" s="44" t="s">
        <v>124</v>
      </c>
      <c r="C81" s="44" t="s">
        <v>125</v>
      </c>
      <c r="D81" s="44" t="s">
        <v>126</v>
      </c>
      <c r="E81" s="44" t="s">
        <v>127</v>
      </c>
    </row>
    <row r="82" spans="1:5">
      <c r="A82" s="41" t="s">
        <v>256</v>
      </c>
      <c r="B82" s="31" t="s">
        <v>154</v>
      </c>
      <c r="C82" s="31" t="s">
        <v>155</v>
      </c>
      <c r="D82" s="31" t="s">
        <v>112</v>
      </c>
      <c r="E82" s="45" t="s">
        <v>284</v>
      </c>
    </row>
    <row r="83" spans="1:5">
      <c r="A83" s="41" t="s">
        <v>236</v>
      </c>
      <c r="B83" s="31" t="s">
        <v>154</v>
      </c>
      <c r="C83" s="31" t="s">
        <v>179</v>
      </c>
      <c r="D83" s="31" t="s">
        <v>239</v>
      </c>
      <c r="E83" s="45" t="s">
        <v>285</v>
      </c>
    </row>
    <row r="84" spans="1:5">
      <c r="A84" s="41" t="s">
        <v>230</v>
      </c>
      <c r="B84" s="31" t="s">
        <v>154</v>
      </c>
      <c r="C84" s="31" t="s">
        <v>179</v>
      </c>
      <c r="D84" s="31" t="s">
        <v>111</v>
      </c>
      <c r="E84" s="45" t="s">
        <v>286</v>
      </c>
    </row>
    <row r="85" spans="1:5">
      <c r="A85" s="41" t="s">
        <v>259</v>
      </c>
      <c r="B85" s="31" t="s">
        <v>154</v>
      </c>
      <c r="C85" s="31" t="s">
        <v>155</v>
      </c>
      <c r="D85" s="31" t="s">
        <v>97</v>
      </c>
      <c r="E85" s="45" t="s">
        <v>287</v>
      </c>
    </row>
    <row r="86" spans="1:5">
      <c r="A86" s="41" t="s">
        <v>240</v>
      </c>
      <c r="B86" s="31" t="s">
        <v>154</v>
      </c>
      <c r="C86" s="31" t="s">
        <v>179</v>
      </c>
      <c r="D86" s="31" t="s">
        <v>91</v>
      </c>
      <c r="E86" s="45" t="s">
        <v>288</v>
      </c>
    </row>
    <row r="87" spans="1:5">
      <c r="A87" s="41" t="s">
        <v>245</v>
      </c>
      <c r="B87" s="31" t="s">
        <v>154</v>
      </c>
      <c r="C87" s="31" t="s">
        <v>179</v>
      </c>
      <c r="D87" s="31" t="s">
        <v>82</v>
      </c>
      <c r="E87" s="45" t="s">
        <v>289</v>
      </c>
    </row>
    <row r="88" spans="1:5">
      <c r="A88" s="41" t="s">
        <v>200</v>
      </c>
      <c r="B88" s="31" t="s">
        <v>154</v>
      </c>
      <c r="C88" s="31" t="s">
        <v>150</v>
      </c>
      <c r="D88" s="31" t="s">
        <v>35</v>
      </c>
      <c r="E88" s="45" t="s">
        <v>290</v>
      </c>
    </row>
    <row r="89" spans="1:5">
      <c r="A89" s="41" t="s">
        <v>221</v>
      </c>
      <c r="B89" s="31" t="s">
        <v>154</v>
      </c>
      <c r="C89" s="31" t="s">
        <v>144</v>
      </c>
      <c r="D89" s="31" t="s">
        <v>80</v>
      </c>
      <c r="E89" s="45" t="s">
        <v>291</v>
      </c>
    </row>
    <row r="90" spans="1:5">
      <c r="A90" s="41" t="s">
        <v>248</v>
      </c>
      <c r="B90" s="31" t="s">
        <v>154</v>
      </c>
      <c r="C90" s="31" t="s">
        <v>179</v>
      </c>
      <c r="D90" s="31" t="s">
        <v>89</v>
      </c>
      <c r="E90" s="45" t="s">
        <v>292</v>
      </c>
    </row>
    <row r="91" spans="1:5">
      <c r="A91" s="41" t="s">
        <v>251</v>
      </c>
      <c r="B91" s="31" t="s">
        <v>154</v>
      </c>
      <c r="C91" s="31" t="s">
        <v>179</v>
      </c>
      <c r="D91" s="31" t="s">
        <v>89</v>
      </c>
      <c r="E91" s="45" t="s">
        <v>293</v>
      </c>
    </row>
    <row r="92" spans="1:5">
      <c r="A92" s="41" t="s">
        <v>213</v>
      </c>
      <c r="B92" s="31" t="s">
        <v>154</v>
      </c>
      <c r="C92" s="31" t="s">
        <v>136</v>
      </c>
      <c r="D92" s="31" t="s">
        <v>56</v>
      </c>
      <c r="E92" s="45" t="s">
        <v>294</v>
      </c>
    </row>
    <row r="93" spans="1:5">
      <c r="A93" s="41" t="s">
        <v>264</v>
      </c>
      <c r="B93" s="31" t="s">
        <v>154</v>
      </c>
      <c r="C93" s="31" t="s">
        <v>295</v>
      </c>
      <c r="D93" s="31" t="s">
        <v>64</v>
      </c>
      <c r="E93" s="45" t="s">
        <v>296</v>
      </c>
    </row>
    <row r="95" spans="1:5" ht="14.25">
      <c r="A95" s="42" t="s">
        <v>182</v>
      </c>
      <c r="B95" s="43"/>
    </row>
    <row r="96" spans="1:5" ht="15">
      <c r="A96" s="44" t="s">
        <v>123</v>
      </c>
      <c r="B96" s="44" t="s">
        <v>124</v>
      </c>
      <c r="C96" s="44" t="s">
        <v>125</v>
      </c>
      <c r="D96" s="44" t="s">
        <v>126</v>
      </c>
      <c r="E96" s="44" t="s">
        <v>127</v>
      </c>
    </row>
    <row r="97" spans="1:5">
      <c r="A97" s="41" t="s">
        <v>226</v>
      </c>
      <c r="B97" s="31" t="s">
        <v>297</v>
      </c>
      <c r="C97" s="31" t="s">
        <v>144</v>
      </c>
      <c r="D97" s="31" t="s">
        <v>89</v>
      </c>
      <c r="E97" s="45" t="s">
        <v>298</v>
      </c>
    </row>
    <row r="98" spans="1:5">
      <c r="A98" s="41" t="s">
        <v>267</v>
      </c>
      <c r="B98" s="31" t="s">
        <v>297</v>
      </c>
      <c r="C98" s="31" t="s">
        <v>295</v>
      </c>
      <c r="D98" s="31" t="s">
        <v>90</v>
      </c>
      <c r="E98" s="45" t="s">
        <v>299</v>
      </c>
    </row>
  </sheetData>
  <mergeCells count="22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41:L41"/>
    <mergeCell ref="A46:L46"/>
    <mergeCell ref="A14:L14"/>
    <mergeCell ref="A17:L17"/>
    <mergeCell ref="A21:L21"/>
    <mergeCell ref="A24:L24"/>
    <mergeCell ref="A28:L28"/>
    <mergeCell ref="A33:L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8"/>
  <sheetViews>
    <sheetView workbookViewId="0">
      <selection activeCell="A3" sqref="A3:A4"/>
    </sheetView>
  </sheetViews>
  <sheetFormatPr defaultRowHeight="12.75"/>
  <cols>
    <col min="1" max="1" width="26" style="31" bestFit="1" customWidth="1"/>
    <col min="2" max="2" width="26.85546875" style="31" bestFit="1" customWidth="1"/>
    <col min="3" max="3" width="10.5703125" style="31" bestFit="1" customWidth="1"/>
    <col min="4" max="4" width="8.42578125" style="31" bestFit="1" customWidth="1"/>
    <col min="5" max="5" width="22.7109375" style="31" bestFit="1" customWidth="1"/>
    <col min="6" max="6" width="28.7109375" style="31" bestFit="1" customWidth="1"/>
    <col min="7" max="9" width="5.5703125" style="31" bestFit="1" customWidth="1"/>
    <col min="10" max="10" width="4.5703125" style="31" bestFit="1" customWidth="1"/>
    <col min="11" max="13" width="5.5703125" style="31" bestFit="1" customWidth="1"/>
    <col min="14" max="14" width="4.5703125" style="31" bestFit="1" customWidth="1"/>
    <col min="15" max="17" width="5.5703125" style="31" bestFit="1" customWidth="1"/>
    <col min="18" max="18" width="4.5703125" style="31" bestFit="1" customWidth="1"/>
    <col min="19" max="19" width="7.85546875" style="31" bestFit="1" customWidth="1"/>
    <col min="20" max="20" width="8.5703125" style="31" bestFit="1" customWidth="1"/>
    <col min="21" max="21" width="8.85546875" style="31" bestFit="1" customWidth="1"/>
  </cols>
  <sheetData>
    <row r="1" spans="1:21" s="1" customFormat="1" ht="15" customHeight="1">
      <c r="A1" s="54" t="s">
        <v>380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1" customFormat="1" ht="81.75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2" customFormat="1" ht="12.75" customHeight="1">
      <c r="A3" s="60" t="s">
        <v>0</v>
      </c>
      <c r="B3" s="62" t="s">
        <v>12</v>
      </c>
      <c r="C3" s="49" t="s">
        <v>5</v>
      </c>
      <c r="D3" s="49" t="s">
        <v>10</v>
      </c>
      <c r="E3" s="49" t="s">
        <v>8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7</v>
      </c>
      <c r="U3" s="51" t="s">
        <v>6</v>
      </c>
    </row>
    <row r="4" spans="1:21" s="2" customFormat="1" ht="21" customHeight="1" thickBot="1">
      <c r="A4" s="61"/>
      <c r="B4" s="50"/>
      <c r="C4" s="50"/>
      <c r="D4" s="50"/>
      <c r="E4" s="50"/>
      <c r="F4" s="50"/>
      <c r="G4" s="3">
        <v>1</v>
      </c>
      <c r="H4" s="3">
        <v>2</v>
      </c>
      <c r="I4" s="3">
        <v>3</v>
      </c>
      <c r="J4" s="3" t="s">
        <v>9</v>
      </c>
      <c r="K4" s="3">
        <v>1</v>
      </c>
      <c r="L4" s="3">
        <v>2</v>
      </c>
      <c r="M4" s="3">
        <v>3</v>
      </c>
      <c r="N4" s="3" t="s">
        <v>9</v>
      </c>
      <c r="O4" s="3">
        <v>1</v>
      </c>
      <c r="P4" s="3">
        <v>2</v>
      </c>
      <c r="Q4" s="3">
        <v>3</v>
      </c>
      <c r="R4" s="3" t="s">
        <v>9</v>
      </c>
      <c r="S4" s="50"/>
      <c r="T4" s="50"/>
      <c r="U4" s="52"/>
    </row>
    <row r="5" spans="1:21" ht="15">
      <c r="A5" s="53" t="s">
        <v>74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1">
      <c r="A6" s="32" t="s">
        <v>160</v>
      </c>
      <c r="B6" s="32" t="s">
        <v>161</v>
      </c>
      <c r="C6" s="32" t="s">
        <v>162</v>
      </c>
      <c r="D6" s="32" t="str">
        <f>"0,6724"</f>
        <v>0,6724</v>
      </c>
      <c r="E6" s="32" t="s">
        <v>69</v>
      </c>
      <c r="F6" s="32" t="s">
        <v>70</v>
      </c>
      <c r="G6" s="32" t="s">
        <v>80</v>
      </c>
      <c r="H6" s="32" t="s">
        <v>90</v>
      </c>
      <c r="I6" s="32" t="s">
        <v>81</v>
      </c>
      <c r="J6" s="33"/>
      <c r="K6" s="32" t="s">
        <v>33</v>
      </c>
      <c r="L6" s="32" t="s">
        <v>163</v>
      </c>
      <c r="M6" s="32" t="s">
        <v>44</v>
      </c>
      <c r="N6" s="33"/>
      <c r="O6" s="32" t="s">
        <v>164</v>
      </c>
      <c r="P6" s="32" t="s">
        <v>80</v>
      </c>
      <c r="Q6" s="32" t="s">
        <v>90</v>
      </c>
      <c r="R6" s="33"/>
      <c r="S6" s="32">
        <v>415</v>
      </c>
      <c r="T6" s="32" t="str">
        <f>"279,0460"</f>
        <v>279,0460</v>
      </c>
      <c r="U6" s="32" t="s">
        <v>25</v>
      </c>
    </row>
    <row r="8" spans="1:21" ht="15">
      <c r="A8" s="48" t="s">
        <v>100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1">
      <c r="A9" s="34" t="s">
        <v>165</v>
      </c>
      <c r="B9" s="34" t="s">
        <v>166</v>
      </c>
      <c r="C9" s="34" t="s">
        <v>167</v>
      </c>
      <c r="D9" s="34" t="str">
        <f>"0,6188"</f>
        <v>0,6188</v>
      </c>
      <c r="E9" s="34" t="s">
        <v>69</v>
      </c>
      <c r="F9" s="34" t="s">
        <v>70</v>
      </c>
      <c r="G9" s="34" t="s">
        <v>151</v>
      </c>
      <c r="H9" s="34" t="s">
        <v>112</v>
      </c>
      <c r="I9" s="34" t="s">
        <v>113</v>
      </c>
      <c r="J9" s="35"/>
      <c r="K9" s="34" t="s">
        <v>164</v>
      </c>
      <c r="L9" s="34" t="s">
        <v>89</v>
      </c>
      <c r="M9" s="34" t="s">
        <v>80</v>
      </c>
      <c r="N9" s="35"/>
      <c r="O9" s="34" t="s">
        <v>112</v>
      </c>
      <c r="P9" s="34" t="s">
        <v>113</v>
      </c>
      <c r="Q9" s="34" t="s">
        <v>168</v>
      </c>
      <c r="R9" s="35"/>
      <c r="S9" s="34">
        <v>595</v>
      </c>
      <c r="T9" s="34" t="str">
        <f>"368,2157"</f>
        <v>368,2157</v>
      </c>
      <c r="U9" s="34" t="s">
        <v>25</v>
      </c>
    </row>
    <row r="10" spans="1:21">
      <c r="A10" s="36" t="s">
        <v>165</v>
      </c>
      <c r="B10" s="36" t="s">
        <v>169</v>
      </c>
      <c r="C10" s="36" t="s">
        <v>167</v>
      </c>
      <c r="D10" s="36" t="str">
        <f>"0,7581"</f>
        <v>0,7581</v>
      </c>
      <c r="E10" s="36" t="s">
        <v>69</v>
      </c>
      <c r="F10" s="36" t="s">
        <v>70</v>
      </c>
      <c r="G10" s="36" t="s">
        <v>151</v>
      </c>
      <c r="H10" s="36" t="s">
        <v>112</v>
      </c>
      <c r="I10" s="36" t="s">
        <v>113</v>
      </c>
      <c r="J10" s="37"/>
      <c r="K10" s="36" t="s">
        <v>164</v>
      </c>
      <c r="L10" s="36" t="s">
        <v>89</v>
      </c>
      <c r="M10" s="36" t="s">
        <v>80</v>
      </c>
      <c r="N10" s="37"/>
      <c r="O10" s="36" t="s">
        <v>112</v>
      </c>
      <c r="P10" s="36" t="s">
        <v>113</v>
      </c>
      <c r="Q10" s="36" t="s">
        <v>168</v>
      </c>
      <c r="R10" s="37"/>
      <c r="S10" s="36">
        <v>595</v>
      </c>
      <c r="T10" s="36" t="str">
        <f>"451,0643"</f>
        <v>451,0643</v>
      </c>
      <c r="U10" s="36" t="s">
        <v>25</v>
      </c>
    </row>
    <row r="12" spans="1:21" ht="15">
      <c r="A12" s="48" t="s">
        <v>170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1">
      <c r="A13" s="34" t="s">
        <v>171</v>
      </c>
      <c r="B13" s="34" t="s">
        <v>172</v>
      </c>
      <c r="C13" s="34" t="s">
        <v>173</v>
      </c>
      <c r="D13" s="34" t="str">
        <f>"0,6019"</f>
        <v>0,6019</v>
      </c>
      <c r="E13" s="34" t="s">
        <v>174</v>
      </c>
      <c r="F13" s="34" t="s">
        <v>110</v>
      </c>
      <c r="G13" s="34" t="s">
        <v>97</v>
      </c>
      <c r="H13" s="34" t="s">
        <v>151</v>
      </c>
      <c r="I13" s="34" t="s">
        <v>111</v>
      </c>
      <c r="J13" s="35"/>
      <c r="K13" s="34" t="s">
        <v>35</v>
      </c>
      <c r="L13" s="34" t="s">
        <v>64</v>
      </c>
      <c r="M13" s="34" t="s">
        <v>164</v>
      </c>
      <c r="N13" s="35"/>
      <c r="O13" s="34" t="s">
        <v>111</v>
      </c>
      <c r="P13" s="34" t="s">
        <v>112</v>
      </c>
      <c r="Q13" s="34" t="s">
        <v>113</v>
      </c>
      <c r="R13" s="35"/>
      <c r="S13" s="34">
        <v>555</v>
      </c>
      <c r="T13" s="34" t="str">
        <f>"334,0822"</f>
        <v>334,0822</v>
      </c>
      <c r="U13" s="34" t="s">
        <v>25</v>
      </c>
    </row>
    <row r="14" spans="1:21">
      <c r="A14" s="36" t="s">
        <v>171</v>
      </c>
      <c r="B14" s="36" t="s">
        <v>175</v>
      </c>
      <c r="C14" s="36" t="s">
        <v>173</v>
      </c>
      <c r="D14" s="36" t="str">
        <f>"0,6700"</f>
        <v>0,6700</v>
      </c>
      <c r="E14" s="36" t="s">
        <v>174</v>
      </c>
      <c r="F14" s="36" t="s">
        <v>110</v>
      </c>
      <c r="G14" s="36" t="s">
        <v>97</v>
      </c>
      <c r="H14" s="36" t="s">
        <v>151</v>
      </c>
      <c r="I14" s="36" t="s">
        <v>111</v>
      </c>
      <c r="J14" s="37"/>
      <c r="K14" s="36" t="s">
        <v>35</v>
      </c>
      <c r="L14" s="36" t="s">
        <v>64</v>
      </c>
      <c r="M14" s="36" t="s">
        <v>164</v>
      </c>
      <c r="N14" s="37"/>
      <c r="O14" s="36" t="s">
        <v>111</v>
      </c>
      <c r="P14" s="36" t="s">
        <v>112</v>
      </c>
      <c r="Q14" s="36" t="s">
        <v>113</v>
      </c>
      <c r="R14" s="37"/>
      <c r="S14" s="36">
        <v>555</v>
      </c>
      <c r="T14" s="36" t="str">
        <f>"371,8335"</f>
        <v>371,8335</v>
      </c>
      <c r="U14" s="36" t="s">
        <v>25</v>
      </c>
    </row>
    <row r="16" spans="1:21" ht="15">
      <c r="E16" s="38" t="s">
        <v>115</v>
      </c>
    </row>
    <row r="17" spans="1:5" ht="15">
      <c r="E17" s="38" t="s">
        <v>116</v>
      </c>
    </row>
    <row r="18" spans="1:5" ht="15">
      <c r="E18" s="38" t="s">
        <v>117</v>
      </c>
    </row>
    <row r="19" spans="1:5" ht="15">
      <c r="E19" s="38" t="s">
        <v>118</v>
      </c>
    </row>
    <row r="20" spans="1:5" ht="15">
      <c r="E20" s="38" t="s">
        <v>118</v>
      </c>
    </row>
    <row r="21" spans="1:5" ht="15">
      <c r="E21" s="38" t="s">
        <v>119</v>
      </c>
    </row>
    <row r="22" spans="1:5" ht="15">
      <c r="E22" s="38"/>
    </row>
    <row r="24" spans="1:5" ht="18">
      <c r="A24" s="39" t="s">
        <v>120</v>
      </c>
      <c r="B24" s="39"/>
    </row>
    <row r="25" spans="1:5" ht="15">
      <c r="A25" s="40" t="s">
        <v>131</v>
      </c>
      <c r="B25" s="40"/>
    </row>
    <row r="26" spans="1:5" ht="14.25">
      <c r="A26" s="42" t="s">
        <v>122</v>
      </c>
      <c r="B26" s="43"/>
    </row>
    <row r="27" spans="1:5" ht="15">
      <c r="A27" s="44" t="s">
        <v>123</v>
      </c>
      <c r="B27" s="44" t="s">
        <v>124</v>
      </c>
      <c r="C27" s="44" t="s">
        <v>125</v>
      </c>
      <c r="D27" s="44" t="s">
        <v>126</v>
      </c>
      <c r="E27" s="44" t="s">
        <v>127</v>
      </c>
    </row>
    <row r="28" spans="1:5">
      <c r="A28" s="41" t="s">
        <v>160</v>
      </c>
      <c r="B28" s="31" t="s">
        <v>128</v>
      </c>
      <c r="C28" s="31" t="s">
        <v>136</v>
      </c>
      <c r="D28" s="31" t="s">
        <v>176</v>
      </c>
      <c r="E28" s="45" t="s">
        <v>177</v>
      </c>
    </row>
    <row r="30" spans="1:5" ht="14.25">
      <c r="A30" s="42" t="s">
        <v>153</v>
      </c>
      <c r="B30" s="43"/>
    </row>
    <row r="31" spans="1:5" ht="15">
      <c r="A31" s="44" t="s">
        <v>123</v>
      </c>
      <c r="B31" s="44" t="s">
        <v>124</v>
      </c>
      <c r="C31" s="44" t="s">
        <v>125</v>
      </c>
      <c r="D31" s="44" t="s">
        <v>126</v>
      </c>
      <c r="E31" s="44" t="s">
        <v>127</v>
      </c>
    </row>
    <row r="32" spans="1:5">
      <c r="A32" s="41" t="s">
        <v>165</v>
      </c>
      <c r="B32" s="31" t="s">
        <v>154</v>
      </c>
      <c r="C32" s="31" t="s">
        <v>144</v>
      </c>
      <c r="D32" s="31" t="s">
        <v>156</v>
      </c>
      <c r="E32" s="45" t="s">
        <v>178</v>
      </c>
    </row>
    <row r="33" spans="1:5">
      <c r="A33" s="41" t="s">
        <v>171</v>
      </c>
      <c r="B33" s="31" t="s">
        <v>154</v>
      </c>
      <c r="C33" s="31" t="s">
        <v>179</v>
      </c>
      <c r="D33" s="31" t="s">
        <v>180</v>
      </c>
      <c r="E33" s="45" t="s">
        <v>181</v>
      </c>
    </row>
    <row r="35" spans="1:5" ht="14.25">
      <c r="A35" s="42" t="s">
        <v>182</v>
      </c>
      <c r="B35" s="43"/>
    </row>
    <row r="36" spans="1:5" ht="15">
      <c r="A36" s="44" t="s">
        <v>123</v>
      </c>
      <c r="B36" s="44" t="s">
        <v>124</v>
      </c>
      <c r="C36" s="44" t="s">
        <v>125</v>
      </c>
      <c r="D36" s="44" t="s">
        <v>126</v>
      </c>
      <c r="E36" s="44" t="s">
        <v>127</v>
      </c>
    </row>
    <row r="37" spans="1:5">
      <c r="A37" s="41" t="s">
        <v>165</v>
      </c>
      <c r="B37" s="31" t="s">
        <v>183</v>
      </c>
      <c r="C37" s="31" t="s">
        <v>144</v>
      </c>
      <c r="D37" s="31" t="s">
        <v>156</v>
      </c>
      <c r="E37" s="45" t="s">
        <v>184</v>
      </c>
    </row>
    <row r="38" spans="1:5">
      <c r="A38" s="41" t="s">
        <v>171</v>
      </c>
      <c r="B38" s="31" t="s">
        <v>185</v>
      </c>
      <c r="C38" s="31" t="s">
        <v>179</v>
      </c>
      <c r="D38" s="31" t="s">
        <v>180</v>
      </c>
      <c r="E38" s="45" t="s">
        <v>186</v>
      </c>
    </row>
  </sheetData>
  <mergeCells count="16">
    <mergeCell ref="A12:T1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61"/>
  <sheetViews>
    <sheetView topLeftCell="A32" zoomScaleNormal="100" workbookViewId="0">
      <selection activeCell="A52" sqref="A52"/>
    </sheetView>
  </sheetViews>
  <sheetFormatPr defaultRowHeight="12.75"/>
  <cols>
    <col min="1" max="1" width="28.28515625" style="4" bestFit="1" customWidth="1"/>
    <col min="2" max="2" width="24" style="1" bestFit="1" customWidth="1"/>
    <col min="3" max="3" width="10.5703125" style="1" bestFit="1" customWidth="1"/>
    <col min="4" max="4" width="8.42578125" style="1" bestFit="1" customWidth="1"/>
    <col min="5" max="5" width="22.7109375" style="5" bestFit="1" customWidth="1"/>
    <col min="6" max="6" width="28.7109375" style="5" bestFit="1" customWidth="1"/>
    <col min="7" max="9" width="5.5703125" style="1" bestFit="1" customWidth="1"/>
    <col min="10" max="10" width="4.5703125" style="1" bestFit="1" customWidth="1"/>
    <col min="11" max="13" width="5.5703125" style="1" bestFit="1" customWidth="1"/>
    <col min="14" max="14" width="4.5703125" style="1" bestFit="1" customWidth="1"/>
    <col min="15" max="17" width="5.5703125" style="1" bestFit="1" customWidth="1"/>
    <col min="18" max="18" width="4.5703125" style="1" bestFit="1" customWidth="1"/>
    <col min="19" max="19" width="7.85546875" style="4" bestFit="1" customWidth="1"/>
    <col min="20" max="20" width="8.5703125" style="1" bestFit="1" customWidth="1"/>
    <col min="21" max="21" width="13.140625" style="5" bestFit="1" customWidth="1"/>
    <col min="22" max="16384" width="9.140625" style="1"/>
  </cols>
  <sheetData>
    <row r="1" spans="1:21" ht="15" customHeight="1">
      <c r="A1" s="54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ht="81.75" customHeight="1" thickBo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2" customFormat="1" ht="12.75" customHeight="1">
      <c r="A3" s="60" t="s">
        <v>0</v>
      </c>
      <c r="B3" s="62" t="s">
        <v>12</v>
      </c>
      <c r="C3" s="49" t="s">
        <v>5</v>
      </c>
      <c r="D3" s="49" t="s">
        <v>10</v>
      </c>
      <c r="E3" s="49" t="s">
        <v>8</v>
      </c>
      <c r="F3" s="49" t="s">
        <v>11</v>
      </c>
      <c r="G3" s="49" t="s">
        <v>1</v>
      </c>
      <c r="H3" s="49"/>
      <c r="I3" s="49"/>
      <c r="J3" s="49"/>
      <c r="K3" s="49" t="s">
        <v>2</v>
      </c>
      <c r="L3" s="49"/>
      <c r="M3" s="49"/>
      <c r="N3" s="49"/>
      <c r="O3" s="49" t="s">
        <v>3</v>
      </c>
      <c r="P3" s="49"/>
      <c r="Q3" s="49"/>
      <c r="R3" s="49"/>
      <c r="S3" s="49" t="s">
        <v>4</v>
      </c>
      <c r="T3" s="49" t="s">
        <v>7</v>
      </c>
      <c r="U3" s="51" t="s">
        <v>6</v>
      </c>
    </row>
    <row r="4" spans="1:21" s="2" customFormat="1" ht="21" customHeight="1" thickBot="1">
      <c r="A4" s="61"/>
      <c r="B4" s="50"/>
      <c r="C4" s="50"/>
      <c r="D4" s="50"/>
      <c r="E4" s="50"/>
      <c r="F4" s="50"/>
      <c r="G4" s="3">
        <v>1</v>
      </c>
      <c r="H4" s="3">
        <v>2</v>
      </c>
      <c r="I4" s="3">
        <v>3</v>
      </c>
      <c r="J4" s="3" t="s">
        <v>9</v>
      </c>
      <c r="K4" s="3">
        <v>1</v>
      </c>
      <c r="L4" s="3">
        <v>2</v>
      </c>
      <c r="M4" s="3">
        <v>3</v>
      </c>
      <c r="N4" s="3" t="s">
        <v>9</v>
      </c>
      <c r="O4" s="3">
        <v>1</v>
      </c>
      <c r="P4" s="3">
        <v>2</v>
      </c>
      <c r="Q4" s="3">
        <v>3</v>
      </c>
      <c r="R4" s="3" t="s">
        <v>9</v>
      </c>
      <c r="S4" s="50"/>
      <c r="T4" s="50"/>
      <c r="U4" s="52"/>
    </row>
    <row r="5" spans="1:21" ht="15">
      <c r="A5" s="65" t="s">
        <v>14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5"/>
      <c r="T5" s="66"/>
    </row>
    <row r="6" spans="1:21">
      <c r="A6" s="6" t="s">
        <v>393</v>
      </c>
      <c r="B6" s="7" t="s">
        <v>15</v>
      </c>
      <c r="C6" s="7" t="s">
        <v>16</v>
      </c>
      <c r="D6" s="7" t="str">
        <f>"1,0530"</f>
        <v>1,0530</v>
      </c>
      <c r="E6" s="32" t="s">
        <v>382</v>
      </c>
      <c r="F6" s="32" t="s">
        <v>383</v>
      </c>
      <c r="G6" s="7" t="s">
        <v>17</v>
      </c>
      <c r="H6" s="7" t="s">
        <v>18</v>
      </c>
      <c r="I6" s="7" t="s">
        <v>19</v>
      </c>
      <c r="J6" s="9"/>
      <c r="K6" s="7" t="s">
        <v>20</v>
      </c>
      <c r="L6" s="9" t="s">
        <v>21</v>
      </c>
      <c r="M6" s="9" t="s">
        <v>21</v>
      </c>
      <c r="N6" s="9"/>
      <c r="O6" s="7" t="s">
        <v>19</v>
      </c>
      <c r="P6" s="7" t="s">
        <v>22</v>
      </c>
      <c r="Q6" s="7" t="s">
        <v>23</v>
      </c>
      <c r="R6" s="9"/>
      <c r="S6" s="6" t="s">
        <v>24</v>
      </c>
      <c r="T6" s="7" t="str">
        <f>"184,2750"</f>
        <v>184,2750</v>
      </c>
      <c r="U6" s="8" t="s">
        <v>25</v>
      </c>
    </row>
    <row r="8" spans="1:21" ht="15">
      <c r="A8" s="63" t="s">
        <v>26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3"/>
      <c r="T8" s="64"/>
    </row>
    <row r="9" spans="1:21">
      <c r="A9" s="10" t="s">
        <v>389</v>
      </c>
      <c r="B9" s="11" t="s">
        <v>27</v>
      </c>
      <c r="C9" s="11" t="s">
        <v>28</v>
      </c>
      <c r="D9" s="11" t="str">
        <f>"0,8687"</f>
        <v>0,8687</v>
      </c>
      <c r="E9" s="32" t="s">
        <v>382</v>
      </c>
      <c r="F9" s="32" t="s">
        <v>383</v>
      </c>
      <c r="G9" s="11" t="s">
        <v>23</v>
      </c>
      <c r="H9" s="11" t="s">
        <v>29</v>
      </c>
      <c r="I9" s="11" t="s">
        <v>30</v>
      </c>
      <c r="J9" s="13"/>
      <c r="K9" s="11" t="s">
        <v>31</v>
      </c>
      <c r="L9" s="11" t="s">
        <v>32</v>
      </c>
      <c r="M9" s="11" t="s">
        <v>18</v>
      </c>
      <c r="N9" s="13"/>
      <c r="O9" s="11" t="s">
        <v>33</v>
      </c>
      <c r="P9" s="11" t="s">
        <v>34</v>
      </c>
      <c r="Q9" s="11" t="s">
        <v>35</v>
      </c>
      <c r="R9" s="13"/>
      <c r="S9" s="10" t="s">
        <v>36</v>
      </c>
      <c r="T9" s="11" t="str">
        <f>"247,5795"</f>
        <v>247,5795</v>
      </c>
      <c r="U9" s="12" t="s">
        <v>25</v>
      </c>
    </row>
    <row r="10" spans="1:21">
      <c r="A10" s="14" t="s">
        <v>37</v>
      </c>
      <c r="B10" s="15" t="s">
        <v>38</v>
      </c>
      <c r="C10" s="15" t="s">
        <v>39</v>
      </c>
      <c r="D10" s="15" t="str">
        <f>"0,8702"</f>
        <v>0,8702</v>
      </c>
      <c r="E10" s="16" t="s">
        <v>40</v>
      </c>
      <c r="F10" s="16" t="s">
        <v>41</v>
      </c>
      <c r="G10" s="17" t="s">
        <v>17</v>
      </c>
      <c r="H10" s="15" t="s">
        <v>17</v>
      </c>
      <c r="I10" s="15" t="s">
        <v>32</v>
      </c>
      <c r="J10" s="17"/>
      <c r="K10" s="15" t="s">
        <v>42</v>
      </c>
      <c r="L10" s="15" t="s">
        <v>43</v>
      </c>
      <c r="M10" s="17" t="s">
        <v>31</v>
      </c>
      <c r="N10" s="17"/>
      <c r="O10" s="15" t="s">
        <v>29</v>
      </c>
      <c r="P10" s="15" t="s">
        <v>33</v>
      </c>
      <c r="Q10" s="15" t="s">
        <v>44</v>
      </c>
      <c r="R10" s="17"/>
      <c r="S10" s="14" t="s">
        <v>45</v>
      </c>
      <c r="T10" s="15" t="str">
        <f>"187,1037"</f>
        <v>187,1037</v>
      </c>
      <c r="U10" s="16" t="s">
        <v>25</v>
      </c>
    </row>
    <row r="12" spans="1:21" ht="15">
      <c r="A12" s="63" t="s">
        <v>46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3"/>
      <c r="T12" s="64"/>
    </row>
    <row r="13" spans="1:21">
      <c r="A13" s="10" t="s">
        <v>392</v>
      </c>
      <c r="B13" s="11" t="s">
        <v>27</v>
      </c>
      <c r="C13" s="11" t="s">
        <v>47</v>
      </c>
      <c r="D13" s="11" t="str">
        <f>"0,8275"</f>
        <v>0,8275</v>
      </c>
      <c r="E13" s="32" t="s">
        <v>382</v>
      </c>
      <c r="F13" s="32" t="s">
        <v>383</v>
      </c>
      <c r="G13" s="11" t="s">
        <v>42</v>
      </c>
      <c r="H13" s="11" t="s">
        <v>31</v>
      </c>
      <c r="I13" s="13" t="s">
        <v>32</v>
      </c>
      <c r="J13" s="13"/>
      <c r="K13" s="11" t="s">
        <v>48</v>
      </c>
      <c r="L13" s="13" t="s">
        <v>42</v>
      </c>
      <c r="M13" s="11" t="s">
        <v>42</v>
      </c>
      <c r="N13" s="13"/>
      <c r="O13" s="11" t="s">
        <v>49</v>
      </c>
      <c r="P13" s="11" t="s">
        <v>29</v>
      </c>
      <c r="Q13" s="11" t="s">
        <v>33</v>
      </c>
      <c r="R13" s="13"/>
      <c r="S13" s="10" t="s">
        <v>50</v>
      </c>
      <c r="T13" s="11" t="str">
        <f>"157,2250"</f>
        <v>157,2250</v>
      </c>
      <c r="U13" s="12" t="s">
        <v>25</v>
      </c>
    </row>
    <row r="14" spans="1:21">
      <c r="A14" s="14" t="s">
        <v>51</v>
      </c>
      <c r="B14" s="15" t="s">
        <v>52</v>
      </c>
      <c r="C14" s="15" t="s">
        <v>53</v>
      </c>
      <c r="D14" s="15" t="str">
        <f>"0,7965"</f>
        <v>0,7965</v>
      </c>
      <c r="E14" s="16" t="s">
        <v>54</v>
      </c>
      <c r="F14" s="16" t="s">
        <v>55</v>
      </c>
      <c r="G14" s="17" t="s">
        <v>34</v>
      </c>
      <c r="H14" s="15" t="s">
        <v>34</v>
      </c>
      <c r="I14" s="15" t="s">
        <v>56</v>
      </c>
      <c r="J14" s="17"/>
      <c r="K14" s="17" t="s">
        <v>29</v>
      </c>
      <c r="L14" s="17" t="s">
        <v>29</v>
      </c>
      <c r="M14" s="17" t="s">
        <v>29</v>
      </c>
      <c r="N14" s="17"/>
      <c r="O14" s="17" t="s">
        <v>57</v>
      </c>
      <c r="P14" s="17"/>
      <c r="Q14" s="17"/>
      <c r="R14" s="17"/>
      <c r="S14" s="14" t="s">
        <v>58</v>
      </c>
      <c r="T14" s="15" t="str">
        <f>"0,0000"</f>
        <v>0,0000</v>
      </c>
      <c r="U14" s="16" t="s">
        <v>25</v>
      </c>
    </row>
    <row r="16" spans="1:21" ht="15">
      <c r="A16" s="63" t="s">
        <v>59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3"/>
      <c r="T16" s="64"/>
    </row>
    <row r="17" spans="1:21">
      <c r="A17" s="10" t="s">
        <v>60</v>
      </c>
      <c r="B17" s="11" t="s">
        <v>61</v>
      </c>
      <c r="C17" s="11" t="s">
        <v>62</v>
      </c>
      <c r="D17" s="11" t="str">
        <f>"0,7246"</f>
        <v>0,7246</v>
      </c>
      <c r="E17" s="12" t="s">
        <v>40</v>
      </c>
      <c r="F17" s="12" t="s">
        <v>41</v>
      </c>
      <c r="G17" s="13" t="s">
        <v>18</v>
      </c>
      <c r="H17" s="11" t="s">
        <v>18</v>
      </c>
      <c r="I17" s="11" t="s">
        <v>22</v>
      </c>
      <c r="J17" s="13"/>
      <c r="K17" s="11" t="s">
        <v>43</v>
      </c>
      <c r="L17" s="11" t="s">
        <v>31</v>
      </c>
      <c r="M17" s="13" t="s">
        <v>63</v>
      </c>
      <c r="N17" s="13"/>
      <c r="O17" s="11" t="s">
        <v>44</v>
      </c>
      <c r="P17" s="11" t="s">
        <v>56</v>
      </c>
      <c r="Q17" s="11" t="s">
        <v>64</v>
      </c>
      <c r="R17" s="13"/>
      <c r="S17" s="10" t="s">
        <v>65</v>
      </c>
      <c r="T17" s="11" t="str">
        <f>"184,7730"</f>
        <v>184,7730</v>
      </c>
      <c r="U17" s="12" t="s">
        <v>25</v>
      </c>
    </row>
    <row r="18" spans="1:21">
      <c r="A18" s="14" t="s">
        <v>66</v>
      </c>
      <c r="B18" s="15" t="s">
        <v>67</v>
      </c>
      <c r="C18" s="15" t="s">
        <v>68</v>
      </c>
      <c r="D18" s="15" t="str">
        <f>"0,7322"</f>
        <v>0,7322</v>
      </c>
      <c r="E18" s="16" t="s">
        <v>69</v>
      </c>
      <c r="F18" s="16" t="s">
        <v>70</v>
      </c>
      <c r="G18" s="15" t="s">
        <v>34</v>
      </c>
      <c r="H18" s="15" t="s">
        <v>56</v>
      </c>
      <c r="I18" s="17" t="s">
        <v>35</v>
      </c>
      <c r="J18" s="17"/>
      <c r="K18" s="15" t="s">
        <v>44</v>
      </c>
      <c r="L18" s="15" t="s">
        <v>34</v>
      </c>
      <c r="M18" s="17"/>
      <c r="N18" s="17"/>
      <c r="O18" s="15" t="s">
        <v>56</v>
      </c>
      <c r="P18" s="15" t="s">
        <v>64</v>
      </c>
      <c r="Q18" s="17" t="s">
        <v>71</v>
      </c>
      <c r="R18" s="17"/>
      <c r="S18" s="14" t="s">
        <v>72</v>
      </c>
      <c r="T18" s="15" t="str">
        <f>"267,2530"</f>
        <v>267,2530</v>
      </c>
      <c r="U18" s="16" t="s">
        <v>73</v>
      </c>
    </row>
    <row r="20" spans="1:21" ht="15">
      <c r="A20" s="63" t="s">
        <v>74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3"/>
      <c r="T20" s="64"/>
    </row>
    <row r="21" spans="1:21">
      <c r="A21" s="10" t="s">
        <v>75</v>
      </c>
      <c r="B21" s="11" t="s">
        <v>76</v>
      </c>
      <c r="C21" s="11" t="s">
        <v>77</v>
      </c>
      <c r="D21" s="11" t="str">
        <f>"0,6583"</f>
        <v>0,6583</v>
      </c>
      <c r="E21" s="12" t="s">
        <v>54</v>
      </c>
      <c r="F21" s="12" t="s">
        <v>55</v>
      </c>
      <c r="G21" s="11" t="s">
        <v>34</v>
      </c>
      <c r="H21" s="11" t="s">
        <v>56</v>
      </c>
      <c r="I21" s="11" t="s">
        <v>78</v>
      </c>
      <c r="J21" s="13"/>
      <c r="K21" s="11" t="s">
        <v>29</v>
      </c>
      <c r="L21" s="13" t="s">
        <v>79</v>
      </c>
      <c r="M21" s="13" t="s">
        <v>79</v>
      </c>
      <c r="N21" s="13"/>
      <c r="O21" s="11" t="s">
        <v>80</v>
      </c>
      <c r="P21" s="11" t="s">
        <v>81</v>
      </c>
      <c r="Q21" s="11" t="s">
        <v>82</v>
      </c>
      <c r="R21" s="13"/>
      <c r="S21" s="10" t="s">
        <v>83</v>
      </c>
      <c r="T21" s="11" t="str">
        <f>"251,8189"</f>
        <v>251,8189</v>
      </c>
      <c r="U21" s="12" t="s">
        <v>25</v>
      </c>
    </row>
    <row r="22" spans="1:21">
      <c r="A22" s="18" t="s">
        <v>84</v>
      </c>
      <c r="B22" s="19" t="s">
        <v>85</v>
      </c>
      <c r="C22" s="19" t="s">
        <v>86</v>
      </c>
      <c r="D22" s="19" t="str">
        <f>"0,6682"</f>
        <v>0,6682</v>
      </c>
      <c r="E22" s="20" t="s">
        <v>87</v>
      </c>
      <c r="F22" s="20" t="s">
        <v>88</v>
      </c>
      <c r="G22" s="19" t="s">
        <v>56</v>
      </c>
      <c r="H22" s="21" t="s">
        <v>89</v>
      </c>
      <c r="I22" s="19" t="s">
        <v>80</v>
      </c>
      <c r="J22" s="21"/>
      <c r="K22" s="19" t="s">
        <v>23</v>
      </c>
      <c r="L22" s="21" t="s">
        <v>29</v>
      </c>
      <c r="M22" s="21" t="s">
        <v>30</v>
      </c>
      <c r="N22" s="21"/>
      <c r="O22" s="19" t="s">
        <v>56</v>
      </c>
      <c r="P22" s="19" t="s">
        <v>90</v>
      </c>
      <c r="Q22" s="21" t="s">
        <v>91</v>
      </c>
      <c r="R22" s="21"/>
      <c r="S22" s="18" t="s">
        <v>92</v>
      </c>
      <c r="T22" s="19" t="str">
        <f>"250,5563"</f>
        <v>250,5563</v>
      </c>
      <c r="U22" s="20" t="s">
        <v>25</v>
      </c>
    </row>
    <row r="23" spans="1:21">
      <c r="A23" s="14" t="s">
        <v>93</v>
      </c>
      <c r="B23" s="15" t="s">
        <v>94</v>
      </c>
      <c r="C23" s="15" t="s">
        <v>95</v>
      </c>
      <c r="D23" s="15" t="str">
        <f>"0,6545"</f>
        <v>0,6545</v>
      </c>
      <c r="E23" s="16" t="s">
        <v>87</v>
      </c>
      <c r="F23" s="16" t="s">
        <v>96</v>
      </c>
      <c r="G23" s="15" t="s">
        <v>64</v>
      </c>
      <c r="H23" s="15" t="s">
        <v>89</v>
      </c>
      <c r="I23" s="15" t="s">
        <v>80</v>
      </c>
      <c r="J23" s="17"/>
      <c r="K23" s="15" t="s">
        <v>44</v>
      </c>
      <c r="L23" s="17" t="s">
        <v>56</v>
      </c>
      <c r="M23" s="15" t="s">
        <v>56</v>
      </c>
      <c r="N23" s="17"/>
      <c r="O23" s="15" t="s">
        <v>91</v>
      </c>
      <c r="P23" s="15" t="s">
        <v>97</v>
      </c>
      <c r="Q23" s="15" t="s">
        <v>98</v>
      </c>
      <c r="R23" s="17"/>
      <c r="S23" s="14" t="s">
        <v>99</v>
      </c>
      <c r="T23" s="15" t="str">
        <f>"294,5250"</f>
        <v>294,5250</v>
      </c>
      <c r="U23" s="16" t="s">
        <v>25</v>
      </c>
    </row>
    <row r="25" spans="1:21" ht="15">
      <c r="A25" s="63" t="s">
        <v>100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3"/>
      <c r="T25" s="64"/>
    </row>
    <row r="26" spans="1:21">
      <c r="A26" s="6" t="s">
        <v>101</v>
      </c>
      <c r="B26" s="7" t="s">
        <v>102</v>
      </c>
      <c r="C26" s="7" t="s">
        <v>103</v>
      </c>
      <c r="D26" s="7" t="str">
        <f>"0,6201"</f>
        <v>0,6201</v>
      </c>
      <c r="E26" s="8" t="s">
        <v>40</v>
      </c>
      <c r="F26" s="8" t="s">
        <v>41</v>
      </c>
      <c r="G26" s="7" t="s">
        <v>33</v>
      </c>
      <c r="H26" s="7" t="s">
        <v>44</v>
      </c>
      <c r="I26" s="7" t="s">
        <v>56</v>
      </c>
      <c r="J26" s="9"/>
      <c r="K26" s="7" t="s">
        <v>49</v>
      </c>
      <c r="L26" s="7" t="s">
        <v>23</v>
      </c>
      <c r="M26" s="9" t="s">
        <v>29</v>
      </c>
      <c r="N26" s="9"/>
      <c r="O26" s="9" t="s">
        <v>82</v>
      </c>
      <c r="P26" s="7" t="s">
        <v>82</v>
      </c>
      <c r="Q26" s="7" t="s">
        <v>104</v>
      </c>
      <c r="R26" s="9"/>
      <c r="S26" s="6" t="s">
        <v>92</v>
      </c>
      <c r="T26" s="7" t="str">
        <f>"232,5375"</f>
        <v>232,5375</v>
      </c>
      <c r="U26" s="8" t="s">
        <v>25</v>
      </c>
    </row>
    <row r="28" spans="1:21" ht="15">
      <c r="A28" s="63" t="s">
        <v>105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3"/>
      <c r="T28" s="64"/>
    </row>
    <row r="29" spans="1:21">
      <c r="A29" s="6" t="s">
        <v>106</v>
      </c>
      <c r="B29" s="7" t="s">
        <v>107</v>
      </c>
      <c r="C29" s="7" t="s">
        <v>108</v>
      </c>
      <c r="D29" s="7" t="str">
        <f>"0,5699"</f>
        <v>0,5699</v>
      </c>
      <c r="E29" s="8" t="s">
        <v>109</v>
      </c>
      <c r="F29" s="8" t="s">
        <v>110</v>
      </c>
      <c r="G29" s="7" t="s">
        <v>97</v>
      </c>
      <c r="H29" s="7" t="s">
        <v>111</v>
      </c>
      <c r="I29" s="7" t="s">
        <v>112</v>
      </c>
      <c r="J29" s="9"/>
      <c r="K29" s="9" t="s">
        <v>90</v>
      </c>
      <c r="L29" s="7" t="s">
        <v>81</v>
      </c>
      <c r="M29" s="7" t="s">
        <v>82</v>
      </c>
      <c r="N29" s="9"/>
      <c r="O29" s="7" t="s">
        <v>111</v>
      </c>
      <c r="P29" s="7" t="s">
        <v>112</v>
      </c>
      <c r="Q29" s="7" t="s">
        <v>113</v>
      </c>
      <c r="R29" s="9"/>
      <c r="S29" s="6" t="s">
        <v>114</v>
      </c>
      <c r="T29" s="7" t="str">
        <f>"339,1202"</f>
        <v>339,1202</v>
      </c>
      <c r="U29" s="8" t="s">
        <v>25</v>
      </c>
    </row>
    <row r="31" spans="1:21" ht="15">
      <c r="E31" s="22" t="s">
        <v>115</v>
      </c>
    </row>
    <row r="32" spans="1:21" ht="15">
      <c r="E32" s="22" t="s">
        <v>116</v>
      </c>
    </row>
    <row r="33" spans="1:5" ht="15">
      <c r="E33" s="22" t="s">
        <v>117</v>
      </c>
    </row>
    <row r="34" spans="1:5" ht="15">
      <c r="E34" s="22" t="s">
        <v>118</v>
      </c>
    </row>
    <row r="35" spans="1:5" ht="15">
      <c r="E35" s="22" t="s">
        <v>118</v>
      </c>
    </row>
    <row r="36" spans="1:5" ht="15">
      <c r="E36" s="22" t="s">
        <v>119</v>
      </c>
    </row>
    <row r="37" spans="1:5" ht="15">
      <c r="E37" s="22"/>
    </row>
    <row r="39" spans="1:5" ht="18">
      <c r="A39" s="23" t="s">
        <v>120</v>
      </c>
      <c r="B39" s="24"/>
    </row>
    <row r="40" spans="1:5" ht="15">
      <c r="A40" s="25" t="s">
        <v>121</v>
      </c>
      <c r="B40" s="26"/>
    </row>
    <row r="41" spans="1:5" ht="14.25">
      <c r="A41" s="28" t="s">
        <v>122</v>
      </c>
      <c r="B41" s="29"/>
    </row>
    <row r="42" spans="1:5" ht="15">
      <c r="A42" s="30" t="s">
        <v>123</v>
      </c>
      <c r="B42" s="30" t="s">
        <v>124</v>
      </c>
      <c r="C42" s="30" t="s">
        <v>125</v>
      </c>
      <c r="D42" s="30" t="s">
        <v>126</v>
      </c>
      <c r="E42" s="30" t="s">
        <v>127</v>
      </c>
    </row>
    <row r="43" spans="1:5">
      <c r="A43" s="27" t="s">
        <v>393</v>
      </c>
      <c r="B43" s="1" t="s">
        <v>128</v>
      </c>
      <c r="C43" s="1" t="s">
        <v>129</v>
      </c>
      <c r="D43" s="1" t="s">
        <v>104</v>
      </c>
      <c r="E43" s="4" t="s">
        <v>130</v>
      </c>
    </row>
    <row r="46" spans="1:5" ht="15">
      <c r="A46" s="25" t="s">
        <v>131</v>
      </c>
      <c r="B46" s="26"/>
    </row>
    <row r="47" spans="1:5" ht="14.25">
      <c r="A47" s="28" t="s">
        <v>122</v>
      </c>
      <c r="B47" s="29"/>
    </row>
    <row r="48" spans="1:5" ht="15">
      <c r="A48" s="30" t="s">
        <v>123</v>
      </c>
      <c r="B48" s="30" t="s">
        <v>124</v>
      </c>
      <c r="C48" s="30" t="s">
        <v>125</v>
      </c>
      <c r="D48" s="30" t="s">
        <v>126</v>
      </c>
      <c r="E48" s="30" t="s">
        <v>127</v>
      </c>
    </row>
    <row r="49" spans="1:5">
      <c r="A49" s="27" t="s">
        <v>66</v>
      </c>
      <c r="B49" s="1" t="s">
        <v>128</v>
      </c>
      <c r="C49" s="1" t="s">
        <v>132</v>
      </c>
      <c r="D49" s="1" t="s">
        <v>133</v>
      </c>
      <c r="E49" s="4" t="s">
        <v>134</v>
      </c>
    </row>
    <row r="50" spans="1:5">
      <c r="A50" s="27" t="s">
        <v>75</v>
      </c>
      <c r="B50" s="1" t="s">
        <v>135</v>
      </c>
      <c r="C50" s="1" t="s">
        <v>136</v>
      </c>
      <c r="D50" s="1" t="s">
        <v>137</v>
      </c>
      <c r="E50" s="4" t="s">
        <v>138</v>
      </c>
    </row>
    <row r="51" spans="1:5">
      <c r="A51" s="27" t="s">
        <v>84</v>
      </c>
      <c r="B51" s="1" t="s">
        <v>128</v>
      </c>
      <c r="C51" s="1" t="s">
        <v>136</v>
      </c>
      <c r="D51" s="1" t="s">
        <v>139</v>
      </c>
      <c r="E51" s="4" t="s">
        <v>140</v>
      </c>
    </row>
    <row r="52" spans="1:5">
      <c r="A52" s="27" t="s">
        <v>389</v>
      </c>
      <c r="B52" s="1" t="s">
        <v>135</v>
      </c>
      <c r="C52" s="1" t="s">
        <v>141</v>
      </c>
      <c r="D52" s="1" t="s">
        <v>142</v>
      </c>
      <c r="E52" s="4" t="s">
        <v>143</v>
      </c>
    </row>
    <row r="53" spans="1:5">
      <c r="A53" s="27" t="s">
        <v>101</v>
      </c>
      <c r="B53" s="1" t="s">
        <v>135</v>
      </c>
      <c r="C53" s="1" t="s">
        <v>144</v>
      </c>
      <c r="D53" s="1" t="s">
        <v>139</v>
      </c>
      <c r="E53" s="4" t="s">
        <v>145</v>
      </c>
    </row>
    <row r="54" spans="1:5">
      <c r="A54" s="27" t="s">
        <v>37</v>
      </c>
      <c r="B54" s="1" t="s">
        <v>135</v>
      </c>
      <c r="C54" s="1" t="s">
        <v>141</v>
      </c>
      <c r="D54" s="1" t="s">
        <v>146</v>
      </c>
      <c r="E54" s="4" t="s">
        <v>147</v>
      </c>
    </row>
    <row r="55" spans="1:5">
      <c r="A55" s="27" t="s">
        <v>60</v>
      </c>
      <c r="B55" s="1" t="s">
        <v>135</v>
      </c>
      <c r="C55" s="1" t="s">
        <v>132</v>
      </c>
      <c r="D55" s="1" t="s">
        <v>148</v>
      </c>
      <c r="E55" s="4" t="s">
        <v>149</v>
      </c>
    </row>
    <row r="56" spans="1:5">
      <c r="A56" s="27" t="s">
        <v>392</v>
      </c>
      <c r="B56" s="1" t="s">
        <v>135</v>
      </c>
      <c r="C56" s="1" t="s">
        <v>150</v>
      </c>
      <c r="D56" s="1" t="s">
        <v>151</v>
      </c>
      <c r="E56" s="4" t="s">
        <v>152</v>
      </c>
    </row>
    <row r="58" spans="1:5" ht="14.25">
      <c r="A58" s="28" t="s">
        <v>153</v>
      </c>
      <c r="B58" s="29"/>
    </row>
    <row r="59" spans="1:5" ht="15">
      <c r="A59" s="30" t="s">
        <v>123</v>
      </c>
      <c r="B59" s="30" t="s">
        <v>124</v>
      </c>
      <c r="C59" s="30" t="s">
        <v>125</v>
      </c>
      <c r="D59" s="30" t="s">
        <v>126</v>
      </c>
      <c r="E59" s="30" t="s">
        <v>127</v>
      </c>
    </row>
    <row r="60" spans="1:5">
      <c r="A60" s="27" t="s">
        <v>106</v>
      </c>
      <c r="B60" s="1" t="s">
        <v>154</v>
      </c>
      <c r="C60" s="1" t="s">
        <v>155</v>
      </c>
      <c r="D60" s="1" t="s">
        <v>156</v>
      </c>
      <c r="E60" s="4" t="s">
        <v>157</v>
      </c>
    </row>
    <row r="61" spans="1:5">
      <c r="A61" s="27" t="s">
        <v>93</v>
      </c>
      <c r="B61" s="1" t="s">
        <v>154</v>
      </c>
      <c r="C61" s="1" t="s">
        <v>136</v>
      </c>
      <c r="D61" s="1" t="s">
        <v>158</v>
      </c>
      <c r="E61" s="4" t="s">
        <v>159</v>
      </c>
    </row>
  </sheetData>
  <mergeCells count="20"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D3:D4"/>
    <mergeCell ref="S3:S4"/>
    <mergeCell ref="T3:T4"/>
    <mergeCell ref="A28:T28"/>
    <mergeCell ref="A5:T5"/>
    <mergeCell ref="A8:T8"/>
    <mergeCell ref="A12:T12"/>
    <mergeCell ref="A16:T16"/>
    <mergeCell ref="A20:T20"/>
    <mergeCell ref="A25:T25"/>
  </mergeCells>
  <phoneticPr fontId="0" type="noConversion"/>
  <pageMargins left="0.19" right="0.47" top="0.45" bottom="0.49" header="0.5" footer="0.5"/>
  <pageSetup scale="59" fitToHeight="1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WPC тяга становая без экипиров</vt:lpstr>
      <vt:lpstr>WPC народный жим</vt:lpstr>
      <vt:lpstr>WPC жим лежа в софт эк</vt:lpstr>
      <vt:lpstr>WPC жим лежа без экипировки</vt:lpstr>
      <vt:lpstr>WPC пауэрлифтинг в бинтах RAW</vt:lpstr>
      <vt:lpstr>WPC пауэрлифтинг без экипировк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Franz</cp:lastModifiedBy>
  <cp:lastPrinted>2008-02-22T21:19:39Z</cp:lastPrinted>
  <dcterms:created xsi:type="dcterms:W3CDTF">2002-06-16T13:36:44Z</dcterms:created>
  <dcterms:modified xsi:type="dcterms:W3CDTF">2020-10-19T07:09:53Z</dcterms:modified>
</cp:coreProperties>
</file>