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Февраль/"/>
    </mc:Choice>
  </mc:AlternateContent>
  <xr:revisionPtr revIDLastSave="0" documentId="13_ncr:1_{2870DD77-0B2F-3740-AD98-FB6792252375}" xr6:coauthVersionLast="45" xr6:coauthVersionMax="45" xr10:uidLastSave="{00000000-0000-0000-0000-000000000000}"/>
  <bookViews>
    <workbookView xWindow="480" yWindow="460" windowWidth="28120" windowHeight="16100" firstSheet="2" activeTab="7" xr2:uid="{00000000-000D-0000-FFFF-FFFF00000000}"/>
  </bookViews>
  <sheets>
    <sheet name="WRPF Двоеборье без экип" sheetId="10" r:id="rId1"/>
    <sheet name="WRPF Жим лежа без экип ДК" sheetId="7" r:id="rId2"/>
    <sheet name="WRPF Жим лежа без экип" sheetId="6" r:id="rId3"/>
    <sheet name="WRPF Военный жим ДК" sheetId="8" r:id="rId4"/>
    <sheet name="WRPF Военный жим" sheetId="5" r:id="rId5"/>
    <sheet name="WRPF Тяга без экипировки ДК" sheetId="9" r:id="rId6"/>
    <sheet name="WRPF Подъем на бицепс ДК" sheetId="13" r:id="rId7"/>
    <sheet name="WRPF Подъем на бицепс" sheetId="12" r:id="rId8"/>
  </sheets>
  <definedNames>
    <definedName name="_FilterDatabase" localSheetId="4" hidden="1">'WRPF Военный жим'!$A$1:$K$3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3" l="1"/>
  <c r="K9" i="13"/>
  <c r="L6" i="13"/>
  <c r="K6" i="13"/>
  <c r="L19" i="12"/>
  <c r="K19" i="12"/>
  <c r="L18" i="12"/>
  <c r="K18" i="12"/>
  <c r="L15" i="12"/>
  <c r="K15" i="12"/>
  <c r="L12" i="12"/>
  <c r="K12" i="12"/>
  <c r="L9" i="12"/>
  <c r="K9" i="12"/>
  <c r="L6" i="12"/>
  <c r="K6" i="12"/>
  <c r="P9" i="10"/>
  <c r="O9" i="10"/>
  <c r="P6" i="10"/>
  <c r="O6" i="10"/>
  <c r="L12" i="9"/>
  <c r="K12" i="9"/>
  <c r="L9" i="9"/>
  <c r="K9" i="9"/>
  <c r="L6" i="9"/>
  <c r="K6" i="9"/>
  <c r="L12" i="8"/>
  <c r="K12" i="8"/>
  <c r="L9" i="8"/>
  <c r="K9" i="8"/>
  <c r="L6" i="8"/>
  <c r="K6" i="8"/>
  <c r="L17" i="7"/>
  <c r="K17" i="7"/>
  <c r="L14" i="7"/>
  <c r="K14" i="7"/>
  <c r="L11" i="7"/>
  <c r="K11" i="7"/>
  <c r="L10" i="7"/>
  <c r="L9" i="7"/>
  <c r="K9" i="7"/>
  <c r="L6" i="7"/>
  <c r="K6" i="7"/>
  <c r="L13" i="6"/>
  <c r="K13" i="6"/>
  <c r="L10" i="6"/>
  <c r="K10" i="6"/>
  <c r="L9" i="6"/>
  <c r="K9" i="6"/>
  <c r="L6" i="6"/>
  <c r="K6" i="6"/>
  <c r="L6" i="5"/>
  <c r="K6" i="5"/>
</calcChain>
</file>

<file path=xl/sharedStrings.xml><?xml version="1.0" encoding="utf-8"?>
<sst xmlns="http://schemas.openxmlformats.org/spreadsheetml/2006/main" count="381" uniqueCount="162">
  <si>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</si>
  <si>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</si>
  <si>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</si>
  <si>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</si>
  <si>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</si>
  <si>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</si>
  <si>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</si>
  <si>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</si>
  <si>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100</t>
  </si>
  <si>
    <t>Открытая (04.03.1969)/53</t>
  </si>
  <si>
    <t>96,80</t>
  </si>
  <si>
    <t xml:space="preserve">Елец/Липецкая область </t>
  </si>
  <si>
    <t>160,0</t>
  </si>
  <si>
    <t>165,0</t>
  </si>
  <si>
    <t>167,5</t>
  </si>
  <si>
    <t>Результат</t>
  </si>
  <si>
    <t>1</t>
  </si>
  <si>
    <t>Рубцов Александр</t>
  </si>
  <si>
    <t>ВЕСОВАЯ КАТЕГОРИЯ   60</t>
  </si>
  <si>
    <t>Открытая (04.11.1989)/33</t>
  </si>
  <si>
    <t>58,90</t>
  </si>
  <si>
    <t xml:space="preserve">Воронеж/Воронежская область </t>
  </si>
  <si>
    <t>45,0</t>
  </si>
  <si>
    <t>50,0</t>
  </si>
  <si>
    <t>52,5</t>
  </si>
  <si>
    <t xml:space="preserve">Кузнецов Дмитрий </t>
  </si>
  <si>
    <t>ВЕСОВАЯ КАТЕГОРИЯ   52</t>
  </si>
  <si>
    <t>Юноши 14-16 (24.11.2010)/12</t>
  </si>
  <si>
    <t>38,20</t>
  </si>
  <si>
    <t>35,0</t>
  </si>
  <si>
    <t>40,0</t>
  </si>
  <si>
    <t>42,5</t>
  </si>
  <si>
    <t>Юноши 14-16 (02.05.2012)/10</t>
  </si>
  <si>
    <t>36,90</t>
  </si>
  <si>
    <t xml:space="preserve">Липецк/Липецкая область </t>
  </si>
  <si>
    <t xml:space="preserve">Талдыкин Алексей </t>
  </si>
  <si>
    <t>Юноши 17-19 (12.12.2005)/17</t>
  </si>
  <si>
    <t>59,60</t>
  </si>
  <si>
    <t>70,0</t>
  </si>
  <si>
    <t>Колесова Ольга</t>
  </si>
  <si>
    <t>Ряжских Никита</t>
  </si>
  <si>
    <t>2</t>
  </si>
  <si>
    <t>Талдыкин Лев</t>
  </si>
  <si>
    <t>Трунов Николай</t>
  </si>
  <si>
    <t>ВЕСОВАЯ КАТЕГОРИЯ   67.5</t>
  </si>
  <si>
    <t>Открытая (16.10.1984)/38</t>
  </si>
  <si>
    <t>67,40</t>
  </si>
  <si>
    <t xml:space="preserve">Смоленск/Смоленская область </t>
  </si>
  <si>
    <t>110,0</t>
  </si>
  <si>
    <t>117,5</t>
  </si>
  <si>
    <t>125,0</t>
  </si>
  <si>
    <t>162,5</t>
  </si>
  <si>
    <t>172,5</t>
  </si>
  <si>
    <t>Открытая (14.05.1986)/36</t>
  </si>
  <si>
    <t>98,30</t>
  </si>
  <si>
    <t xml:space="preserve">Эртиль/Воронежская область </t>
  </si>
  <si>
    <t>140,0</t>
  </si>
  <si>
    <t>Мастера 50-59 (04.03.1969)/53</t>
  </si>
  <si>
    <t>ВЕСОВАЯ КАТЕГОРИЯ   110</t>
  </si>
  <si>
    <t>Открытая (08.02.1990)/33</t>
  </si>
  <si>
    <t>105,50</t>
  </si>
  <si>
    <t>135,0</t>
  </si>
  <si>
    <t>142,5</t>
  </si>
  <si>
    <t>147,5</t>
  </si>
  <si>
    <t>ВЕСОВАЯ КАТЕГОРИЯ   125</t>
  </si>
  <si>
    <t>Открытая (21.07.1995)/27</t>
  </si>
  <si>
    <t>120,20</t>
  </si>
  <si>
    <t xml:space="preserve">Котовск/Тамбовская область </t>
  </si>
  <si>
    <t>152,5</t>
  </si>
  <si>
    <t xml:space="preserve">Храмцов Даниил </t>
  </si>
  <si>
    <t>Кучумов Сергей</t>
  </si>
  <si>
    <t>-</t>
  </si>
  <si>
    <t>Беленикин Артем</t>
  </si>
  <si>
    <t>Желуницын Анатолий</t>
  </si>
  <si>
    <t>Илясов Алексей</t>
  </si>
  <si>
    <t>64,70</t>
  </si>
  <si>
    <t>95,0</t>
  </si>
  <si>
    <t>105,0</t>
  </si>
  <si>
    <t>112,5</t>
  </si>
  <si>
    <t>ВЕСОВАЯ КАТЕГОРИЯ   82.5</t>
  </si>
  <si>
    <t>Юниоры (21.09.2001)/21</t>
  </si>
  <si>
    <t>77,50</t>
  </si>
  <si>
    <t>100,0</t>
  </si>
  <si>
    <t xml:space="preserve">Юрьев Юрий </t>
  </si>
  <si>
    <t>127,5</t>
  </si>
  <si>
    <t>130,0</t>
  </si>
  <si>
    <t>Юрьев Андрей</t>
  </si>
  <si>
    <t>Становая тяга</t>
  </si>
  <si>
    <t>Юниорки (16.09.2001)/21</t>
  </si>
  <si>
    <t>59,80</t>
  </si>
  <si>
    <t xml:space="preserve">Мичуринск/Тамбовская область </t>
  </si>
  <si>
    <t>115,0</t>
  </si>
  <si>
    <t>120,0</t>
  </si>
  <si>
    <t xml:space="preserve">Косенков Николай </t>
  </si>
  <si>
    <t>Юниоры (27.02.2001)/21</t>
  </si>
  <si>
    <t>66,70</t>
  </si>
  <si>
    <t xml:space="preserve">Моршанск/Тамбовская область </t>
  </si>
  <si>
    <t>150,0</t>
  </si>
  <si>
    <t>170,0</t>
  </si>
  <si>
    <t>Открытая (11.11.1992)/30</t>
  </si>
  <si>
    <t>99,20</t>
  </si>
  <si>
    <t>247,5</t>
  </si>
  <si>
    <t>257,5</t>
  </si>
  <si>
    <t xml:space="preserve">Григорьев Денис </t>
  </si>
  <si>
    <t>Щугорева Марина</t>
  </si>
  <si>
    <t>Тананаев Даниил</t>
  </si>
  <si>
    <t>Соловьев Денис</t>
  </si>
  <si>
    <t>Девушки 14-16 (05.07.2007)/15</t>
  </si>
  <si>
    <t>51,80</t>
  </si>
  <si>
    <t>47,5</t>
  </si>
  <si>
    <t>90,0</t>
  </si>
  <si>
    <t xml:space="preserve">Яременко Виктор </t>
  </si>
  <si>
    <t>Юноши 17-19 (01.06.2003)/19</t>
  </si>
  <si>
    <t>66,50</t>
  </si>
  <si>
    <t xml:space="preserve">Иваново/Ивановская область </t>
  </si>
  <si>
    <t>Федорова Виктория</t>
  </si>
  <si>
    <t>Панкратов Никита</t>
  </si>
  <si>
    <t>51,60</t>
  </si>
  <si>
    <t>27,5</t>
  </si>
  <si>
    <t>30,0</t>
  </si>
  <si>
    <t>32,5</t>
  </si>
  <si>
    <t xml:space="preserve">Томилин Максим </t>
  </si>
  <si>
    <t>25,0</t>
  </si>
  <si>
    <t>55,0</t>
  </si>
  <si>
    <t>60,0</t>
  </si>
  <si>
    <t>Открытая (27.04.1984)/38</t>
  </si>
  <si>
    <t>94,80</t>
  </si>
  <si>
    <t>62,5</t>
  </si>
  <si>
    <t>Открытая (21.05.1974)/48</t>
  </si>
  <si>
    <t>106,30</t>
  </si>
  <si>
    <t>65,0</t>
  </si>
  <si>
    <t>75,0</t>
  </si>
  <si>
    <t>Канищева Ирина</t>
  </si>
  <si>
    <t>Жарков Максим</t>
  </si>
  <si>
    <t>Воронин Руслан</t>
  </si>
  <si>
    <t>ВЕСОВАЯ КАТЕГОРИЯ   90</t>
  </si>
  <si>
    <t>85,50</t>
  </si>
  <si>
    <t>Гаврилов Сергей</t>
  </si>
  <si>
    <t>Открытый мастерский турнир «Титаны Черноземья II»
WRPF Силовое двоеборье без экипировки
Липецк/Липецкая область, 11 февраля 2023 года</t>
  </si>
  <si>
    <t>Открытый мастерский турнир «Титаны Черноземья II»
WRPF Жим лежа без экипировки ДК
Липецк/Липецкая область, 11 февраля 2023 года</t>
  </si>
  <si>
    <t>Открытый мастерский турнир «Титаны Черноземья II»
WRPF Жим лежа без экипировки
Липецк/Липецкая область, 11 февраля 2023 года</t>
  </si>
  <si>
    <t>Открытый мастерский турнир «Титаны Черноземья II»
WRPF Военный жим лежа с ДК
Липецк/Липецкая область, 11 февраля 2023 года</t>
  </si>
  <si>
    <t>Открытый мастерский турнир «Титаны Черноземья II»
WRPF Военный жим лежа
Липецк/Липецкая область, 11 февраля 2023 года</t>
  </si>
  <si>
    <t>Открытый мастерский турнир «Титаны Черноземья II»
WRPF Становая тяга без экипировки ДК
Липецк/Липецкая область, 11 февраля 2023 года</t>
  </si>
  <si>
    <t>Открытый мастерский турнир «Титаны Черноземья II»
WRPF Строгий подъем штанги на бицепс ДК
Липецк/Липецкая область, 11 февраля 2023 года</t>
  </si>
  <si>
    <t>Открытый мастерский турнир «Титаны Черноземья II»
WRPF Строгий подъем штанги на бицепс
Липецк/Липецкая область, 11 февраля 2023 года</t>
  </si>
  <si>
    <t>Юниоры 20-23 (27.02.2001)/21</t>
  </si>
  <si>
    <t>Юноши 13-19 (09.06.2005)/17</t>
  </si>
  <si>
    <t>Мастера 40-49 (28.07.1982)/40</t>
  </si>
  <si>
    <t>Юноши 13-19 (01.06.2003)/19</t>
  </si>
  <si>
    <t>Мастера 40-49 (21.05.1974)/48</t>
  </si>
  <si>
    <t>Жим</t>
  </si>
  <si>
    <t>№</t>
  </si>
  <si>
    <t xml:space="preserve">
Дата рождения/Возраст</t>
  </si>
  <si>
    <t>Возрастная группа</t>
  </si>
  <si>
    <t>T1</t>
  </si>
  <si>
    <t>T2</t>
  </si>
  <si>
    <t>O</t>
  </si>
  <si>
    <t>M2</t>
  </si>
  <si>
    <t>J</t>
  </si>
  <si>
    <t>T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</si>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</sst>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21.33203125" style="5" customWidth="1"/>
    <col min="3" max="3" width="27.83203125" style="5" customWidth="1"/>
    <col min="4" max="4" width="20.83203125" style="5" bestFit="1" customWidth="1"/>
    <col min="5" max="5" width="10.1640625" style="10" bestFit="1" customWidth="1"/>
    <col min="6" max="6" width="27.5" style="5" bestFit="1" customWidth="1"/>
    <col min="7" max="9" width="5.5" style="11" customWidth="1"/>
    <col min="10" max="10" width="4.5" style="11" customWidth="1"/>
    <col min="11" max="13" width="5.5" style="11" customWidth="1"/>
    <col min="14" max="14" width="4.5" style="11" customWidth="1"/>
    <col min="15" max="15" width="7.6640625" style="6" bestFit="1" customWidth="1"/>
    <col min="16" max="16" width="8.5" style="6" bestFit="1" customWidth="1"/>
    <col min="17" max="17" width="16.5" style="5" bestFit="1" customWidth="1"/>
    <col min="18" max="16384" width="9.1640625" style="3"/>
  </cols>
  <sheetData>
    <row r="1" spans="1:17" s="2" customFormat="1" ht="29" customHeight="1">
      <c r="A1" s="37" t="s">
        <v>138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152</v>
      </c>
      <c r="B3" s="54" t="s">
        <v>0</v>
      </c>
      <c r="C3" s="47" t="s">
        <v>153</v>
      </c>
      <c r="D3" s="47" t="s">
        <v>6</v>
      </c>
      <c r="E3" s="49" t="s">
        <v>154</v>
      </c>
      <c r="F3" s="51" t="s">
        <v>5</v>
      </c>
      <c r="G3" s="51" t="s">
        <v>7</v>
      </c>
      <c r="H3" s="51"/>
      <c r="I3" s="51"/>
      <c r="J3" s="51"/>
      <c r="K3" s="51" t="s">
        <v>87</v>
      </c>
      <c r="L3" s="51"/>
      <c r="M3" s="51"/>
      <c r="N3" s="51"/>
      <c r="O3" s="49" t="s">
        <v>1</v>
      </c>
      <c r="P3" s="49" t="s">
        <v>3</v>
      </c>
      <c r="Q3" s="56" t="s">
        <v>2</v>
      </c>
    </row>
    <row r="4" spans="1:17" s="1" customFormat="1" ht="21" customHeight="1" thickBot="1">
      <c r="A4" s="46"/>
      <c r="B4" s="55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0"/>
      <c r="Q4" s="57"/>
    </row>
    <row r="5" spans="1:17" ht="16">
      <c r="A5" s="58" t="s">
        <v>26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>
      <c r="A6" s="13" t="s">
        <v>16</v>
      </c>
      <c r="B6" s="7" t="s">
        <v>115</v>
      </c>
      <c r="C6" s="7" t="s">
        <v>107</v>
      </c>
      <c r="D6" s="7" t="s">
        <v>108</v>
      </c>
      <c r="E6" s="8" t="s">
        <v>155</v>
      </c>
      <c r="F6" s="7" t="s">
        <v>34</v>
      </c>
      <c r="G6" s="14" t="s">
        <v>109</v>
      </c>
      <c r="H6" s="14" t="s">
        <v>23</v>
      </c>
      <c r="I6" s="14" t="s">
        <v>24</v>
      </c>
      <c r="J6" s="13"/>
      <c r="K6" s="14" t="s">
        <v>110</v>
      </c>
      <c r="L6" s="14" t="s">
        <v>76</v>
      </c>
      <c r="M6" s="14" t="s">
        <v>82</v>
      </c>
      <c r="N6" s="13"/>
      <c r="O6" s="9" t="str">
        <f>"152,5"</f>
        <v>152,5</v>
      </c>
      <c r="P6" s="9" t="str">
        <f>"190,6860"</f>
        <v>190,6860</v>
      </c>
      <c r="Q6" s="7" t="s">
        <v>111</v>
      </c>
    </row>
    <row r="8" spans="1:17" ht="16">
      <c r="A8" s="52" t="s">
        <v>44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>
      <c r="A9" s="13" t="s">
        <v>16</v>
      </c>
      <c r="B9" s="7" t="s">
        <v>116</v>
      </c>
      <c r="C9" s="7" t="s">
        <v>112</v>
      </c>
      <c r="D9" s="7" t="s">
        <v>113</v>
      </c>
      <c r="E9" s="8" t="s">
        <v>156</v>
      </c>
      <c r="F9" s="7" t="s">
        <v>114</v>
      </c>
      <c r="G9" s="14" t="s">
        <v>82</v>
      </c>
      <c r="H9" s="14" t="s">
        <v>77</v>
      </c>
      <c r="I9" s="14" t="s">
        <v>48</v>
      </c>
      <c r="J9" s="13"/>
      <c r="K9" s="14" t="s">
        <v>13</v>
      </c>
      <c r="L9" s="14" t="s">
        <v>98</v>
      </c>
      <c r="M9" s="14" t="s">
        <v>52</v>
      </c>
      <c r="N9" s="13"/>
      <c r="O9" s="9" t="str">
        <f>"282,5"</f>
        <v>282,5</v>
      </c>
      <c r="P9" s="9" t="str">
        <f>"220,4630"</f>
        <v>220,4630</v>
      </c>
      <c r="Q9" s="7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7"/>
  <sheetViews>
    <sheetView workbookViewId="0">
      <selection activeCell="E18" sqref="E18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7.5" style="5" bestFit="1" customWidth="1"/>
    <col min="4" max="4" width="20.83203125" style="5" bestFit="1" customWidth="1"/>
    <col min="5" max="5" width="10.1640625" style="10" bestFit="1" customWidth="1"/>
    <col min="6" max="6" width="29" style="5" bestFit="1" customWidth="1"/>
    <col min="7" max="9" width="5.5" style="11" customWidth="1"/>
    <col min="10" max="10" width="4.5" style="11" customWidth="1"/>
    <col min="11" max="11" width="10.5" style="12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37" t="s">
        <v>139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152</v>
      </c>
      <c r="B3" s="54" t="s">
        <v>0</v>
      </c>
      <c r="C3" s="47" t="s">
        <v>153</v>
      </c>
      <c r="D3" s="47" t="s">
        <v>6</v>
      </c>
      <c r="E3" s="49" t="s">
        <v>154</v>
      </c>
      <c r="F3" s="51" t="s">
        <v>5</v>
      </c>
      <c r="G3" s="51" t="s">
        <v>7</v>
      </c>
      <c r="H3" s="51"/>
      <c r="I3" s="51"/>
      <c r="J3" s="51"/>
      <c r="K3" s="60" t="s">
        <v>15</v>
      </c>
      <c r="L3" s="49" t="s">
        <v>3</v>
      </c>
      <c r="M3" s="56" t="s">
        <v>2</v>
      </c>
    </row>
    <row r="4" spans="1:13" s="1" customFormat="1" ht="21" customHeight="1" thickBot="1">
      <c r="A4" s="46"/>
      <c r="B4" s="55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61"/>
      <c r="L4" s="50"/>
      <c r="M4" s="57"/>
    </row>
    <row r="5" spans="1:13" ht="16">
      <c r="A5" s="58" t="s">
        <v>44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13" t="s">
        <v>16</v>
      </c>
      <c r="B6" s="7" t="s">
        <v>70</v>
      </c>
      <c r="C6" s="7" t="s">
        <v>45</v>
      </c>
      <c r="D6" s="7" t="s">
        <v>46</v>
      </c>
      <c r="E6" s="8" t="s">
        <v>157</v>
      </c>
      <c r="F6" s="7" t="s">
        <v>47</v>
      </c>
      <c r="G6" s="14" t="s">
        <v>48</v>
      </c>
      <c r="H6" s="14" t="s">
        <v>49</v>
      </c>
      <c r="I6" s="27" t="s">
        <v>50</v>
      </c>
      <c r="J6" s="13"/>
      <c r="K6" s="33" t="str">
        <f>"117,5"</f>
        <v>117,5</v>
      </c>
      <c r="L6" s="9" t="str">
        <f>"90,6982"</f>
        <v>90,6982</v>
      </c>
      <c r="M6" s="7"/>
    </row>
    <row r="8" spans="1:13" ht="16">
      <c r="A8" s="52" t="s">
        <v>8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1" t="s">
        <v>16</v>
      </c>
      <c r="B9" s="15" t="s">
        <v>17</v>
      </c>
      <c r="C9" s="15" t="s">
        <v>9</v>
      </c>
      <c r="D9" s="15" t="s">
        <v>10</v>
      </c>
      <c r="E9" s="16" t="s">
        <v>157</v>
      </c>
      <c r="F9" s="15" t="s">
        <v>11</v>
      </c>
      <c r="G9" s="22" t="s">
        <v>51</v>
      </c>
      <c r="H9" s="22" t="s">
        <v>14</v>
      </c>
      <c r="I9" s="22" t="s">
        <v>52</v>
      </c>
      <c r="J9" s="21"/>
      <c r="K9" s="34" t="str">
        <f>"172,5"</f>
        <v>172,5</v>
      </c>
      <c r="L9" s="17" t="str">
        <f>"106,4153"</f>
        <v>106,4153</v>
      </c>
      <c r="M9" s="15"/>
    </row>
    <row r="10" spans="1:13">
      <c r="A10" s="31" t="s">
        <v>71</v>
      </c>
      <c r="B10" s="28" t="s">
        <v>72</v>
      </c>
      <c r="C10" s="28" t="s">
        <v>53</v>
      </c>
      <c r="D10" s="28" t="s">
        <v>54</v>
      </c>
      <c r="E10" s="29" t="s">
        <v>157</v>
      </c>
      <c r="F10" s="28" t="s">
        <v>55</v>
      </c>
      <c r="G10" s="32" t="s">
        <v>56</v>
      </c>
      <c r="H10" s="32" t="s">
        <v>56</v>
      </c>
      <c r="I10" s="32" t="s">
        <v>56</v>
      </c>
      <c r="J10" s="31"/>
      <c r="K10" s="35">
        <v>0</v>
      </c>
      <c r="L10" s="30" t="str">
        <f>"0,0000"</f>
        <v>0,0000</v>
      </c>
      <c r="M10" s="28"/>
    </row>
    <row r="11" spans="1:13">
      <c r="A11" s="24" t="s">
        <v>16</v>
      </c>
      <c r="B11" s="18" t="s">
        <v>17</v>
      </c>
      <c r="C11" s="18" t="s">
        <v>57</v>
      </c>
      <c r="D11" s="18" t="s">
        <v>10</v>
      </c>
      <c r="E11" s="19" t="s">
        <v>158</v>
      </c>
      <c r="F11" s="18" t="s">
        <v>11</v>
      </c>
      <c r="G11" s="26" t="s">
        <v>51</v>
      </c>
      <c r="H11" s="26" t="s">
        <v>14</v>
      </c>
      <c r="I11" s="26" t="s">
        <v>52</v>
      </c>
      <c r="J11" s="24"/>
      <c r="K11" s="36" t="str">
        <f>"172,5"</f>
        <v>172,5</v>
      </c>
      <c r="L11" s="20" t="str">
        <f>"128,4432"</f>
        <v>128,4432</v>
      </c>
      <c r="M11" s="18"/>
    </row>
    <row r="13" spans="1:13" ht="16">
      <c r="A13" s="52" t="s">
        <v>58</v>
      </c>
      <c r="B13" s="52"/>
      <c r="C13" s="53"/>
      <c r="D13" s="53"/>
      <c r="E13" s="53"/>
      <c r="F13" s="53"/>
      <c r="G13" s="53"/>
      <c r="H13" s="53"/>
      <c r="I13" s="53"/>
      <c r="J13" s="53"/>
    </row>
    <row r="14" spans="1:13">
      <c r="A14" s="13" t="s">
        <v>16</v>
      </c>
      <c r="B14" s="7" t="s">
        <v>73</v>
      </c>
      <c r="C14" s="7" t="s">
        <v>59</v>
      </c>
      <c r="D14" s="7" t="s">
        <v>60</v>
      </c>
      <c r="E14" s="8" t="s">
        <v>157</v>
      </c>
      <c r="F14" s="7" t="s">
        <v>21</v>
      </c>
      <c r="G14" s="14" t="s">
        <v>61</v>
      </c>
      <c r="H14" s="14" t="s">
        <v>62</v>
      </c>
      <c r="I14" s="27" t="s">
        <v>63</v>
      </c>
      <c r="J14" s="13"/>
      <c r="K14" s="33" t="str">
        <f>"142,5"</f>
        <v>142,5</v>
      </c>
      <c r="L14" s="9" t="str">
        <f>"85,0155"</f>
        <v>85,0155</v>
      </c>
      <c r="M14" s="7"/>
    </row>
    <row r="16" spans="1:13" ht="16">
      <c r="A16" s="52" t="s">
        <v>64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13" t="s">
        <v>16</v>
      </c>
      <c r="B17" s="7" t="s">
        <v>74</v>
      </c>
      <c r="C17" s="7" t="s">
        <v>65</v>
      </c>
      <c r="D17" s="7" t="s">
        <v>66</v>
      </c>
      <c r="E17" s="8" t="s">
        <v>157</v>
      </c>
      <c r="F17" s="7" t="s">
        <v>67</v>
      </c>
      <c r="G17" s="14" t="s">
        <v>68</v>
      </c>
      <c r="H17" s="14" t="s">
        <v>12</v>
      </c>
      <c r="I17" s="27" t="s">
        <v>51</v>
      </c>
      <c r="J17" s="13"/>
      <c r="K17" s="33" t="str">
        <f>"160,0"</f>
        <v>160,0</v>
      </c>
      <c r="L17" s="9" t="str">
        <f>"91,9520"</f>
        <v>91,9520</v>
      </c>
      <c r="M17" s="7" t="s">
        <v>69</v>
      </c>
    </row>
  </sheetData>
  <mergeCells count="15">
    <mergeCell ref="A8:J8"/>
    <mergeCell ref="A13:J13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1640625" style="5" bestFit="1" customWidth="1"/>
    <col min="2" max="2" width="21.6640625" style="5" customWidth="1"/>
    <col min="3" max="3" width="26.5" style="5" bestFit="1" customWidth="1"/>
    <col min="4" max="4" width="20.83203125" style="5" bestFit="1" customWidth="1"/>
    <col min="5" max="5" width="10.1640625" style="10" bestFit="1" customWidth="1"/>
    <col min="6" max="6" width="28.83203125" style="5" bestFit="1" customWidth="1"/>
    <col min="7" max="9" width="5.5" style="11" customWidth="1"/>
    <col min="10" max="10" width="4.5" style="11" customWidth="1"/>
    <col min="11" max="11" width="10.5" style="6" bestFit="1" customWidth="1"/>
    <col min="12" max="12" width="7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37" t="s">
        <v>140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152</v>
      </c>
      <c r="B3" s="54" t="s">
        <v>0</v>
      </c>
      <c r="C3" s="47" t="s">
        <v>153</v>
      </c>
      <c r="D3" s="47" t="s">
        <v>6</v>
      </c>
      <c r="E3" s="49" t="s">
        <v>154</v>
      </c>
      <c r="F3" s="51" t="s">
        <v>5</v>
      </c>
      <c r="G3" s="51" t="s">
        <v>7</v>
      </c>
      <c r="H3" s="51"/>
      <c r="I3" s="51"/>
      <c r="J3" s="51"/>
      <c r="K3" s="49" t="s">
        <v>15</v>
      </c>
      <c r="L3" s="49" t="s">
        <v>3</v>
      </c>
      <c r="M3" s="56" t="s">
        <v>2</v>
      </c>
    </row>
    <row r="4" spans="1:13" s="1" customFormat="1" ht="21" customHeight="1" thickBot="1">
      <c r="A4" s="46"/>
      <c r="B4" s="55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7"/>
    </row>
    <row r="5" spans="1:13" ht="16">
      <c r="A5" s="58" t="s">
        <v>18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13" t="s">
        <v>16</v>
      </c>
      <c r="B6" s="7" t="s">
        <v>39</v>
      </c>
      <c r="C6" s="7" t="s">
        <v>19</v>
      </c>
      <c r="D6" s="7" t="s">
        <v>20</v>
      </c>
      <c r="E6" s="8" t="s">
        <v>157</v>
      </c>
      <c r="F6" s="7" t="s">
        <v>21</v>
      </c>
      <c r="G6" s="14" t="s">
        <v>22</v>
      </c>
      <c r="H6" s="14" t="s">
        <v>23</v>
      </c>
      <c r="I6" s="14" t="s">
        <v>24</v>
      </c>
      <c r="J6" s="13"/>
      <c r="K6" s="9" t="str">
        <f>"52,5"</f>
        <v>52,5</v>
      </c>
      <c r="L6" s="9" t="str">
        <f>"59,3775"</f>
        <v>59,3775</v>
      </c>
      <c r="M6" s="7" t="s">
        <v>25</v>
      </c>
    </row>
    <row r="8" spans="1:13" ht="16">
      <c r="A8" s="52" t="s">
        <v>26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1" t="s">
        <v>16</v>
      </c>
      <c r="B9" s="15" t="s">
        <v>40</v>
      </c>
      <c r="C9" s="15" t="s">
        <v>27</v>
      </c>
      <c r="D9" s="15" t="s">
        <v>28</v>
      </c>
      <c r="E9" s="16" t="s">
        <v>155</v>
      </c>
      <c r="F9" s="15" t="s">
        <v>21</v>
      </c>
      <c r="G9" s="22" t="s">
        <v>29</v>
      </c>
      <c r="H9" s="22" t="s">
        <v>30</v>
      </c>
      <c r="I9" s="23" t="s">
        <v>31</v>
      </c>
      <c r="J9" s="21"/>
      <c r="K9" s="17" t="str">
        <f>"40,0"</f>
        <v>40,0</v>
      </c>
      <c r="L9" s="17" t="str">
        <f>"53,4160"</f>
        <v>53,4160</v>
      </c>
      <c r="M9" s="15" t="s">
        <v>25</v>
      </c>
    </row>
    <row r="10" spans="1:13">
      <c r="A10" s="24" t="s">
        <v>41</v>
      </c>
      <c r="B10" s="18" t="s">
        <v>42</v>
      </c>
      <c r="C10" s="18" t="s">
        <v>32</v>
      </c>
      <c r="D10" s="18" t="s">
        <v>33</v>
      </c>
      <c r="E10" s="19" t="s">
        <v>155</v>
      </c>
      <c r="F10" s="18" t="s">
        <v>34</v>
      </c>
      <c r="G10" s="25" t="s">
        <v>29</v>
      </c>
      <c r="H10" s="26" t="s">
        <v>29</v>
      </c>
      <c r="I10" s="24"/>
      <c r="J10" s="24"/>
      <c r="K10" s="20" t="str">
        <f>"35,0"</f>
        <v>35,0</v>
      </c>
      <c r="L10" s="20" t="str">
        <f>"46,7390"</f>
        <v>46,7390</v>
      </c>
      <c r="M10" s="18" t="s">
        <v>35</v>
      </c>
    </row>
    <row r="12" spans="1:13" ht="16">
      <c r="A12" s="52" t="s">
        <v>18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13" t="s">
        <v>16</v>
      </c>
      <c r="B13" s="7" t="s">
        <v>43</v>
      </c>
      <c r="C13" s="7" t="s">
        <v>36</v>
      </c>
      <c r="D13" s="7" t="s">
        <v>37</v>
      </c>
      <c r="E13" s="8" t="s">
        <v>156</v>
      </c>
      <c r="F13" s="7" t="s">
        <v>34</v>
      </c>
      <c r="G13" s="27" t="s">
        <v>23</v>
      </c>
      <c r="H13" s="14" t="s">
        <v>23</v>
      </c>
      <c r="I13" s="27" t="s">
        <v>38</v>
      </c>
      <c r="J13" s="13"/>
      <c r="K13" s="9" t="str">
        <f>"50,0"</f>
        <v>50,0</v>
      </c>
      <c r="L13" s="9" t="str">
        <f>"42,9050"</f>
        <v>42,9050</v>
      </c>
      <c r="M13" s="7"/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21.83203125" style="5" customWidth="1"/>
    <col min="3" max="3" width="25.1640625" style="5" bestFit="1" customWidth="1"/>
    <col min="4" max="4" width="20.83203125" style="5" bestFit="1" customWidth="1"/>
    <col min="5" max="5" width="10.1640625" style="10" bestFit="1" customWidth="1"/>
    <col min="6" max="6" width="29" style="5" bestFit="1" customWidth="1"/>
    <col min="7" max="9" width="5.5" style="11" customWidth="1"/>
    <col min="10" max="10" width="4.5" style="11" customWidth="1"/>
    <col min="11" max="11" width="10.5" style="6" bestFit="1" customWidth="1"/>
    <col min="12" max="12" width="8.33203125" style="6" customWidth="1"/>
    <col min="13" max="13" width="17.5" style="5" customWidth="1"/>
    <col min="14" max="16384" width="9.1640625" style="3"/>
  </cols>
  <sheetData>
    <row r="1" spans="1:13" s="2" customFormat="1" ht="29" customHeight="1">
      <c r="A1" s="37" t="s">
        <v>141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152</v>
      </c>
      <c r="B3" s="54" t="s">
        <v>0</v>
      </c>
      <c r="C3" s="47" t="s">
        <v>153</v>
      </c>
      <c r="D3" s="47" t="s">
        <v>6</v>
      </c>
      <c r="E3" s="49" t="s">
        <v>154</v>
      </c>
      <c r="F3" s="51" t="s">
        <v>5</v>
      </c>
      <c r="G3" s="51" t="s">
        <v>7</v>
      </c>
      <c r="H3" s="51"/>
      <c r="I3" s="51"/>
      <c r="J3" s="51"/>
      <c r="K3" s="49" t="s">
        <v>15</v>
      </c>
      <c r="L3" s="49" t="s">
        <v>3</v>
      </c>
      <c r="M3" s="56" t="s">
        <v>2</v>
      </c>
    </row>
    <row r="4" spans="1:13" s="1" customFormat="1" ht="21" customHeight="1" thickBot="1">
      <c r="A4" s="46"/>
      <c r="B4" s="55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7"/>
    </row>
    <row r="5" spans="1:13" ht="16">
      <c r="A5" s="58" t="s">
        <v>44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13" t="s">
        <v>16</v>
      </c>
      <c r="B6" s="7" t="s">
        <v>70</v>
      </c>
      <c r="C6" s="7" t="s">
        <v>45</v>
      </c>
      <c r="D6" s="7" t="s">
        <v>75</v>
      </c>
      <c r="E6" s="8" t="s">
        <v>157</v>
      </c>
      <c r="F6" s="7" t="s">
        <v>47</v>
      </c>
      <c r="G6" s="14" t="s">
        <v>76</v>
      </c>
      <c r="H6" s="14" t="s">
        <v>77</v>
      </c>
      <c r="I6" s="14" t="s">
        <v>78</v>
      </c>
      <c r="J6" s="13"/>
      <c r="K6" s="9" t="str">
        <f>"112,5"</f>
        <v>112,5</v>
      </c>
      <c r="L6" s="9" t="str">
        <f>"89,8088"</f>
        <v>89,8088</v>
      </c>
      <c r="M6" s="7"/>
    </row>
    <row r="8" spans="1:13" ht="16">
      <c r="A8" s="52" t="s">
        <v>79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3" t="s">
        <v>16</v>
      </c>
      <c r="B9" s="7" t="s">
        <v>86</v>
      </c>
      <c r="C9" s="7" t="s">
        <v>80</v>
      </c>
      <c r="D9" s="7" t="s">
        <v>81</v>
      </c>
      <c r="E9" s="8" t="s">
        <v>159</v>
      </c>
      <c r="F9" s="7" t="s">
        <v>34</v>
      </c>
      <c r="G9" s="14" t="s">
        <v>76</v>
      </c>
      <c r="H9" s="14" t="s">
        <v>82</v>
      </c>
      <c r="I9" s="27" t="s">
        <v>77</v>
      </c>
      <c r="J9" s="13"/>
      <c r="K9" s="9" t="str">
        <f>"100,0"</f>
        <v>100,0</v>
      </c>
      <c r="L9" s="9" t="str">
        <f>"69,6900"</f>
        <v>69,6900</v>
      </c>
      <c r="M9" s="7" t="s">
        <v>83</v>
      </c>
    </row>
    <row r="11" spans="1:13" ht="16">
      <c r="A11" s="52" t="s">
        <v>8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13" t="s">
        <v>16</v>
      </c>
      <c r="B12" s="7" t="s">
        <v>72</v>
      </c>
      <c r="C12" s="7" t="s">
        <v>53</v>
      </c>
      <c r="D12" s="7" t="s">
        <v>54</v>
      </c>
      <c r="E12" s="8" t="s">
        <v>157</v>
      </c>
      <c r="F12" s="7" t="s">
        <v>55</v>
      </c>
      <c r="G12" s="14" t="s">
        <v>50</v>
      </c>
      <c r="H12" s="14" t="s">
        <v>84</v>
      </c>
      <c r="I12" s="27" t="s">
        <v>85</v>
      </c>
      <c r="J12" s="13"/>
      <c r="K12" s="9" t="str">
        <f>"127,5"</f>
        <v>127,5</v>
      </c>
      <c r="L12" s="9" t="str">
        <f>"78,1448"</f>
        <v>78,1448</v>
      </c>
      <c r="M12" s="7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5">
    <pageSetUpPr fitToPage="1"/>
  </sheetPr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20.33203125" style="5" customWidth="1"/>
    <col min="3" max="3" width="25.1640625" style="5" bestFit="1" customWidth="1"/>
    <col min="4" max="4" width="20.83203125" style="5" bestFit="1" customWidth="1"/>
    <col min="5" max="5" width="10.1640625" style="10" bestFit="1" customWidth="1"/>
    <col min="6" max="6" width="22.5" style="5" bestFit="1" customWidth="1"/>
    <col min="7" max="9" width="5.5" style="11" customWidth="1"/>
    <col min="10" max="10" width="4.5" style="11" customWidth="1"/>
    <col min="11" max="11" width="10.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37" t="s">
        <v>142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152</v>
      </c>
      <c r="B3" s="54" t="s">
        <v>0</v>
      </c>
      <c r="C3" s="47" t="s">
        <v>153</v>
      </c>
      <c r="D3" s="47" t="s">
        <v>6</v>
      </c>
      <c r="E3" s="49" t="s">
        <v>154</v>
      </c>
      <c r="F3" s="51" t="s">
        <v>5</v>
      </c>
      <c r="G3" s="51" t="s">
        <v>7</v>
      </c>
      <c r="H3" s="51"/>
      <c r="I3" s="51"/>
      <c r="J3" s="51"/>
      <c r="K3" s="49" t="s">
        <v>15</v>
      </c>
      <c r="L3" s="49" t="s">
        <v>3</v>
      </c>
      <c r="M3" s="56" t="s">
        <v>2</v>
      </c>
    </row>
    <row r="4" spans="1:13" s="1" customFormat="1" ht="21" customHeight="1" thickBot="1">
      <c r="A4" s="46"/>
      <c r="B4" s="55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7"/>
    </row>
    <row r="5" spans="1:13" ht="16">
      <c r="A5" s="58" t="s">
        <v>8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13" t="s">
        <v>16</v>
      </c>
      <c r="B6" s="7" t="s">
        <v>17</v>
      </c>
      <c r="C6" s="7" t="s">
        <v>9</v>
      </c>
      <c r="D6" s="7" t="s">
        <v>10</v>
      </c>
      <c r="E6" s="8" t="s">
        <v>157</v>
      </c>
      <c r="F6" s="7" t="s">
        <v>11</v>
      </c>
      <c r="G6" s="14" t="s">
        <v>12</v>
      </c>
      <c r="H6" s="14" t="s">
        <v>13</v>
      </c>
      <c r="I6" s="14" t="s">
        <v>14</v>
      </c>
      <c r="J6" s="13"/>
      <c r="K6" s="9" t="str">
        <f>"167,5"</f>
        <v>167,5</v>
      </c>
      <c r="L6" s="9" t="str">
        <f>"103,3308"</f>
        <v>103,3308</v>
      </c>
      <c r="M6" s="7"/>
    </row>
  </sheetData>
  <mergeCells count="12">
    <mergeCell ref="A5:J5"/>
    <mergeCell ref="B3:B4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21" style="5" customWidth="1"/>
    <col min="3" max="3" width="25.1640625" style="5" bestFit="1" customWidth="1"/>
    <col min="4" max="4" width="20.83203125" style="5" bestFit="1" customWidth="1"/>
    <col min="5" max="5" width="10.1640625" style="10" bestFit="1" customWidth="1"/>
    <col min="6" max="6" width="29.33203125" style="5" bestFit="1" customWidth="1"/>
    <col min="7" max="9" width="5.5" style="11" customWidth="1"/>
    <col min="10" max="10" width="4.5" style="11" customWidth="1"/>
    <col min="11" max="11" width="10.5" style="6" bestFit="1" customWidth="1"/>
    <col min="12" max="12" width="9.83203125" style="6" customWidth="1"/>
    <col min="13" max="13" width="20.6640625" style="5" customWidth="1"/>
    <col min="14" max="16384" width="9.1640625" style="3"/>
  </cols>
  <sheetData>
    <row r="1" spans="1:13" s="2" customFormat="1" ht="29" customHeight="1">
      <c r="A1" s="37" t="s">
        <v>143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152</v>
      </c>
      <c r="B3" s="54" t="s">
        <v>0</v>
      </c>
      <c r="C3" s="47" t="s">
        <v>153</v>
      </c>
      <c r="D3" s="47" t="s">
        <v>6</v>
      </c>
      <c r="E3" s="49" t="s">
        <v>154</v>
      </c>
      <c r="F3" s="51" t="s">
        <v>5</v>
      </c>
      <c r="G3" s="51" t="s">
        <v>87</v>
      </c>
      <c r="H3" s="51"/>
      <c r="I3" s="51"/>
      <c r="J3" s="51"/>
      <c r="K3" s="49" t="s">
        <v>15</v>
      </c>
      <c r="L3" s="49" t="s">
        <v>3</v>
      </c>
      <c r="M3" s="56" t="s">
        <v>2</v>
      </c>
    </row>
    <row r="4" spans="1:13" s="1" customFormat="1" ht="21" customHeight="1" thickBot="1">
      <c r="A4" s="46"/>
      <c r="B4" s="55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7"/>
    </row>
    <row r="5" spans="1:13" ht="16">
      <c r="A5" s="58" t="s">
        <v>18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13" t="s">
        <v>16</v>
      </c>
      <c r="B6" s="7" t="s">
        <v>104</v>
      </c>
      <c r="C6" s="7" t="s">
        <v>88</v>
      </c>
      <c r="D6" s="7" t="s">
        <v>89</v>
      </c>
      <c r="E6" s="8" t="s">
        <v>159</v>
      </c>
      <c r="F6" s="7" t="s">
        <v>90</v>
      </c>
      <c r="G6" s="14" t="s">
        <v>48</v>
      </c>
      <c r="H6" s="14" t="s">
        <v>91</v>
      </c>
      <c r="I6" s="14" t="s">
        <v>92</v>
      </c>
      <c r="J6" s="13"/>
      <c r="K6" s="9" t="str">
        <f>"120,0"</f>
        <v>120,0</v>
      </c>
      <c r="L6" s="9" t="str">
        <f>"134,1360"</f>
        <v>134,1360</v>
      </c>
      <c r="M6" s="7" t="s">
        <v>93</v>
      </c>
    </row>
    <row r="8" spans="1:13" ht="16">
      <c r="A8" s="52" t="s">
        <v>44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3" t="s">
        <v>16</v>
      </c>
      <c r="B9" s="7" t="s">
        <v>105</v>
      </c>
      <c r="C9" s="7" t="s">
        <v>94</v>
      </c>
      <c r="D9" s="7" t="s">
        <v>95</v>
      </c>
      <c r="E9" s="8" t="s">
        <v>159</v>
      </c>
      <c r="F9" s="7" t="s">
        <v>96</v>
      </c>
      <c r="G9" s="14" t="s">
        <v>97</v>
      </c>
      <c r="H9" s="27" t="s">
        <v>98</v>
      </c>
      <c r="I9" s="27" t="s">
        <v>98</v>
      </c>
      <c r="J9" s="13"/>
      <c r="K9" s="9" t="str">
        <f>"150,0"</f>
        <v>150,0</v>
      </c>
      <c r="L9" s="9" t="str">
        <f>"116,7750"</f>
        <v>116,7750</v>
      </c>
      <c r="M9" s="7"/>
    </row>
    <row r="11" spans="1:13" ht="16">
      <c r="A11" s="52" t="s">
        <v>8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13" t="s">
        <v>16</v>
      </c>
      <c r="B12" s="7" t="s">
        <v>106</v>
      </c>
      <c r="C12" s="7" t="s">
        <v>99</v>
      </c>
      <c r="D12" s="7" t="s">
        <v>100</v>
      </c>
      <c r="E12" s="8" t="s">
        <v>157</v>
      </c>
      <c r="F12" s="7" t="s">
        <v>34</v>
      </c>
      <c r="G12" s="14" t="s">
        <v>101</v>
      </c>
      <c r="H12" s="27" t="s">
        <v>102</v>
      </c>
      <c r="I12" s="14" t="s">
        <v>102</v>
      </c>
      <c r="J12" s="13"/>
      <c r="K12" s="9" t="str">
        <f>"257,5"</f>
        <v>257,5</v>
      </c>
      <c r="L12" s="9" t="str">
        <f>"157,2295"</f>
        <v>157,2295</v>
      </c>
      <c r="M12" s="7" t="s">
        <v>103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20.1640625" style="5" customWidth="1"/>
    <col min="3" max="3" width="28.5" style="5" bestFit="1" customWidth="1"/>
    <col min="4" max="4" width="20.83203125" style="5" bestFit="1" customWidth="1"/>
    <col min="5" max="5" width="10.1640625" style="10" bestFit="1" customWidth="1"/>
    <col min="6" max="6" width="28.83203125" style="5" bestFit="1" customWidth="1"/>
    <col min="7" max="9" width="5.5" style="11" customWidth="1"/>
    <col min="10" max="10" width="4.5" style="11" customWidth="1"/>
    <col min="11" max="11" width="10.5" style="6" bestFit="1" customWidth="1"/>
    <col min="12" max="12" width="8.33203125" style="6" customWidth="1"/>
    <col min="13" max="13" width="21.83203125" style="5" customWidth="1"/>
    <col min="14" max="16384" width="9.1640625" style="3"/>
  </cols>
  <sheetData>
    <row r="1" spans="1:13" s="2" customFormat="1" ht="29" customHeight="1">
      <c r="A1" s="37" t="s">
        <v>144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152</v>
      </c>
      <c r="B3" s="54" t="s">
        <v>0</v>
      </c>
      <c r="C3" s="47" t="s">
        <v>153</v>
      </c>
      <c r="D3" s="47" t="s">
        <v>6</v>
      </c>
      <c r="E3" s="49" t="s">
        <v>154</v>
      </c>
      <c r="F3" s="51" t="s">
        <v>5</v>
      </c>
      <c r="G3" s="51" t="s">
        <v>151</v>
      </c>
      <c r="H3" s="51"/>
      <c r="I3" s="51"/>
      <c r="J3" s="51"/>
      <c r="K3" s="49" t="s">
        <v>15</v>
      </c>
      <c r="L3" s="49" t="s">
        <v>3</v>
      </c>
      <c r="M3" s="56" t="s">
        <v>2</v>
      </c>
    </row>
    <row r="4" spans="1:13" s="1" customFormat="1" ht="21" customHeight="1" thickBot="1">
      <c r="A4" s="46"/>
      <c r="B4" s="55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7"/>
    </row>
    <row r="5" spans="1:13" ht="16">
      <c r="A5" s="58" t="s">
        <v>44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13" t="s">
        <v>16</v>
      </c>
      <c r="B6" s="7" t="s">
        <v>105</v>
      </c>
      <c r="C6" s="7" t="s">
        <v>146</v>
      </c>
      <c r="D6" s="7" t="s">
        <v>95</v>
      </c>
      <c r="E6" s="8" t="s">
        <v>159</v>
      </c>
      <c r="F6" s="7" t="s">
        <v>96</v>
      </c>
      <c r="G6" s="14" t="s">
        <v>29</v>
      </c>
      <c r="H6" s="14" t="s">
        <v>30</v>
      </c>
      <c r="I6" s="14" t="s">
        <v>22</v>
      </c>
      <c r="J6" s="13"/>
      <c r="K6" s="9" t="str">
        <f>"45,0"</f>
        <v>45,0</v>
      </c>
      <c r="L6" s="9" t="str">
        <f>"34,0245"</f>
        <v>34,0245</v>
      </c>
      <c r="M6" s="7"/>
    </row>
    <row r="8" spans="1:13" ht="16">
      <c r="A8" s="52" t="s">
        <v>135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3" t="s">
        <v>16</v>
      </c>
      <c r="B9" s="7" t="s">
        <v>137</v>
      </c>
      <c r="C9" s="7" t="s">
        <v>147</v>
      </c>
      <c r="D9" s="7" t="s">
        <v>136</v>
      </c>
      <c r="E9" s="8" t="s">
        <v>160</v>
      </c>
      <c r="F9" s="7" t="s">
        <v>21</v>
      </c>
      <c r="G9" s="14" t="s">
        <v>124</v>
      </c>
      <c r="H9" s="14" t="s">
        <v>127</v>
      </c>
      <c r="I9" s="27" t="s">
        <v>130</v>
      </c>
      <c r="J9" s="13"/>
      <c r="K9" s="9" t="str">
        <f>"62,5"</f>
        <v>62,5</v>
      </c>
      <c r="L9" s="9" t="str">
        <f>"39,3969"</f>
        <v>39,3969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tabSelected="1" workbookViewId="0">
      <selection activeCell="E20" sqref="E20"/>
    </sheetView>
  </sheetViews>
  <sheetFormatPr baseColWidth="10" defaultColWidth="9.1640625" defaultRowHeight="13"/>
  <cols>
    <col min="1" max="1" width="7.1640625" style="5" bestFit="1" customWidth="1"/>
    <col min="2" max="2" width="22.33203125" style="5" customWidth="1"/>
    <col min="3" max="3" width="28.6640625" style="5" bestFit="1" customWidth="1"/>
    <col min="4" max="4" width="20.83203125" style="5" bestFit="1" customWidth="1"/>
    <col min="5" max="5" width="10.1640625" style="10" bestFit="1" customWidth="1"/>
    <col min="6" max="6" width="28.83203125" style="5" bestFit="1" customWidth="1"/>
    <col min="7" max="9" width="5.5" style="11" customWidth="1"/>
    <col min="10" max="10" width="4.5" style="11" customWidth="1"/>
    <col min="11" max="11" width="10.5" style="6" bestFit="1" customWidth="1"/>
    <col min="12" max="12" width="9.83203125" style="6" customWidth="1"/>
    <col min="13" max="13" width="19.6640625" style="5" customWidth="1"/>
    <col min="14" max="16384" width="9.1640625" style="3"/>
  </cols>
  <sheetData>
    <row r="1" spans="1:13" s="2" customFormat="1" ht="29" customHeight="1">
      <c r="A1" s="37" t="s">
        <v>145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152</v>
      </c>
      <c r="B3" s="54" t="s">
        <v>0</v>
      </c>
      <c r="C3" s="47" t="s">
        <v>153</v>
      </c>
      <c r="D3" s="47" t="s">
        <v>6</v>
      </c>
      <c r="E3" s="49" t="s">
        <v>154</v>
      </c>
      <c r="F3" s="51" t="s">
        <v>5</v>
      </c>
      <c r="G3" s="51" t="s">
        <v>151</v>
      </c>
      <c r="H3" s="51"/>
      <c r="I3" s="51"/>
      <c r="J3" s="51"/>
      <c r="K3" s="49" t="s">
        <v>15</v>
      </c>
      <c r="L3" s="49" t="s">
        <v>3</v>
      </c>
      <c r="M3" s="56" t="s">
        <v>2</v>
      </c>
    </row>
    <row r="4" spans="1:13" s="1" customFormat="1" ht="21" customHeight="1" thickBot="1">
      <c r="A4" s="46"/>
      <c r="B4" s="55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7"/>
    </row>
    <row r="5" spans="1:13" ht="16">
      <c r="A5" s="58" t="s">
        <v>26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13" t="s">
        <v>16</v>
      </c>
      <c r="B6" s="7" t="s">
        <v>132</v>
      </c>
      <c r="C6" s="7" t="s">
        <v>148</v>
      </c>
      <c r="D6" s="7" t="s">
        <v>117</v>
      </c>
      <c r="E6" s="8" t="s">
        <v>161</v>
      </c>
      <c r="F6" s="7" t="s">
        <v>34</v>
      </c>
      <c r="G6" s="14" t="s">
        <v>118</v>
      </c>
      <c r="H6" s="14" t="s">
        <v>119</v>
      </c>
      <c r="I6" s="14" t="s">
        <v>120</v>
      </c>
      <c r="J6" s="13"/>
      <c r="K6" s="9" t="str">
        <f>"32,5"</f>
        <v>32,5</v>
      </c>
      <c r="L6" s="9" t="str">
        <f>"36,2180"</f>
        <v>36,2180</v>
      </c>
      <c r="M6" s="7" t="s">
        <v>121</v>
      </c>
    </row>
    <row r="8" spans="1:13" ht="16">
      <c r="A8" s="52" t="s">
        <v>18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3" t="s">
        <v>16</v>
      </c>
      <c r="B9" s="7" t="s">
        <v>39</v>
      </c>
      <c r="C9" s="7" t="s">
        <v>19</v>
      </c>
      <c r="D9" s="7" t="s">
        <v>20</v>
      </c>
      <c r="E9" s="8" t="s">
        <v>157</v>
      </c>
      <c r="F9" s="7" t="s">
        <v>21</v>
      </c>
      <c r="G9" s="14" t="s">
        <v>122</v>
      </c>
      <c r="H9" s="14" t="s">
        <v>119</v>
      </c>
      <c r="I9" s="27" t="s">
        <v>120</v>
      </c>
      <c r="J9" s="13"/>
      <c r="K9" s="9" t="str">
        <f>"30,0"</f>
        <v>30,0</v>
      </c>
      <c r="L9" s="9" t="str">
        <f>"30,0720"</f>
        <v>30,0720</v>
      </c>
      <c r="M9" s="7" t="s">
        <v>25</v>
      </c>
    </row>
    <row r="11" spans="1:13" ht="16">
      <c r="A11" s="52" t="s">
        <v>44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13" t="s">
        <v>16</v>
      </c>
      <c r="B12" s="7" t="s">
        <v>116</v>
      </c>
      <c r="C12" s="7" t="s">
        <v>149</v>
      </c>
      <c r="D12" s="7" t="s">
        <v>113</v>
      </c>
      <c r="E12" s="8" t="s">
        <v>160</v>
      </c>
      <c r="F12" s="7" t="s">
        <v>114</v>
      </c>
      <c r="G12" s="14" t="s">
        <v>24</v>
      </c>
      <c r="H12" s="14" t="s">
        <v>123</v>
      </c>
      <c r="I12" s="27" t="s">
        <v>124</v>
      </c>
      <c r="J12" s="13"/>
      <c r="K12" s="9" t="str">
        <f>"55,0"</f>
        <v>55,0</v>
      </c>
      <c r="L12" s="9" t="str">
        <f>"41,6928"</f>
        <v>41,6928</v>
      </c>
      <c r="M12" s="7"/>
    </row>
    <row r="14" spans="1:13" ht="16">
      <c r="A14" s="52" t="s">
        <v>8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13" t="s">
        <v>16</v>
      </c>
      <c r="B15" s="7" t="s">
        <v>133</v>
      </c>
      <c r="C15" s="7" t="s">
        <v>125</v>
      </c>
      <c r="D15" s="7" t="s">
        <v>126</v>
      </c>
      <c r="E15" s="8" t="s">
        <v>157</v>
      </c>
      <c r="F15" s="7" t="s">
        <v>34</v>
      </c>
      <c r="G15" s="14" t="s">
        <v>23</v>
      </c>
      <c r="H15" s="14" t="s">
        <v>123</v>
      </c>
      <c r="I15" s="14" t="s">
        <v>127</v>
      </c>
      <c r="J15" s="13"/>
      <c r="K15" s="9" t="str">
        <f>"62,5"</f>
        <v>62,5</v>
      </c>
      <c r="L15" s="9" t="str">
        <f>"37,2187"</f>
        <v>37,2187</v>
      </c>
      <c r="M15" s="7"/>
    </row>
    <row r="17" spans="1:13" ht="16">
      <c r="A17" s="52" t="s">
        <v>58</v>
      </c>
      <c r="B17" s="52"/>
      <c r="C17" s="53"/>
      <c r="D17" s="53"/>
      <c r="E17" s="53"/>
      <c r="F17" s="53"/>
      <c r="G17" s="53"/>
      <c r="H17" s="53"/>
      <c r="I17" s="53"/>
      <c r="J17" s="53"/>
    </row>
    <row r="18" spans="1:13">
      <c r="A18" s="21" t="s">
        <v>16</v>
      </c>
      <c r="B18" s="15" t="s">
        <v>134</v>
      </c>
      <c r="C18" s="15" t="s">
        <v>128</v>
      </c>
      <c r="D18" s="15" t="s">
        <v>129</v>
      </c>
      <c r="E18" s="16" t="s">
        <v>157</v>
      </c>
      <c r="F18" s="15" t="s">
        <v>34</v>
      </c>
      <c r="G18" s="22" t="s">
        <v>130</v>
      </c>
      <c r="H18" s="22" t="s">
        <v>38</v>
      </c>
      <c r="I18" s="23" t="s">
        <v>131</v>
      </c>
      <c r="J18" s="21"/>
      <c r="K18" s="17" t="str">
        <f>"70,0"</f>
        <v>70,0</v>
      </c>
      <c r="L18" s="17" t="str">
        <f>"39,7810"</f>
        <v>39,7810</v>
      </c>
      <c r="M18" s="15" t="s">
        <v>103</v>
      </c>
    </row>
    <row r="19" spans="1:13">
      <c r="A19" s="24" t="s">
        <v>16</v>
      </c>
      <c r="B19" s="18" t="s">
        <v>134</v>
      </c>
      <c r="C19" s="18" t="s">
        <v>150</v>
      </c>
      <c r="D19" s="18" t="s">
        <v>129</v>
      </c>
      <c r="E19" s="19" t="s">
        <v>161</v>
      </c>
      <c r="F19" s="18" t="s">
        <v>34</v>
      </c>
      <c r="G19" s="26" t="s">
        <v>130</v>
      </c>
      <c r="H19" s="26" t="s">
        <v>38</v>
      </c>
      <c r="I19" s="25" t="s">
        <v>131</v>
      </c>
      <c r="J19" s="24"/>
      <c r="K19" s="20" t="str">
        <f>"70,0"</f>
        <v>70,0</v>
      </c>
      <c r="L19" s="20" t="str">
        <f>"43,6398"</f>
        <v>43,6398</v>
      </c>
      <c r="M19" s="18" t="s">
        <v>103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WRPF Двоеборье без экип</vt:lpstr>
      <vt:lpstr>WRPF Жим лежа без экип ДК</vt:lpstr>
      <vt:lpstr>WRPF Жим лежа без экип</vt:lpstr>
      <vt:lpstr>WRPF Военный жим ДК</vt:lpstr>
      <vt:lpstr>WRPF Военный жим</vt:lpstr>
      <vt:lpstr>WRPF Тяга без экипировки ДК</vt:lpstr>
      <vt:lpstr>WRPF Подъем на бицепс ДК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2023-02-14T15:23:06Z</dcterms:modified>
</cp:coreProperties>
</file>