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Март/"/>
    </mc:Choice>
  </mc:AlternateContent>
  <xr:revisionPtr revIDLastSave="0" documentId="13_ncr:1_{4CA840FA-05CE-BF46-ADBD-1D4DA7FF5919}" xr6:coauthVersionLast="45" xr6:coauthVersionMax="45" xr10:uidLastSave="{00000000-0000-0000-0000-000000000000}"/>
  <bookViews>
    <workbookView xWindow="480" yWindow="460" windowWidth="28100" windowHeight="15380" firstSheet="6" activeTab="11" xr2:uid="{00000000-000D-0000-FFFF-FFFF00000000}"/>
  </bookViews>
  <sheets>
    <sheet name="GPA ПЛ без экипировки ДК" sheetId="6" r:id="rId1"/>
    <sheet name="GPA ПЛ без экипировки" sheetId="12" r:id="rId2"/>
    <sheet name="GPA ПЛ в бинтах" sheetId="8" r:id="rId3"/>
    <sheet name="GPA Двоеборье без экип" sheetId="31" r:id="rId4"/>
    <sheet name="GPA Жим без экипировки ДК" sheetId="15" r:id="rId5"/>
    <sheet name="GPA Жим без экипировки" sheetId="13" r:id="rId6"/>
    <sheet name="IPO Жим однослой ДК" sheetId="17" r:id="rId7"/>
    <sheet name="GPA Тяга без экипировки ДК" sheetId="20" r:id="rId8"/>
    <sheet name="GPA Тяга без экипировки" sheetId="19" r:id="rId9"/>
    <sheet name="СПР Пауэрспорт ДК" sheetId="44" r:id="rId10"/>
    <sheet name="СПР Подъем на бицепс ДК" sheetId="42" r:id="rId11"/>
    <sheet name="СПР Подъем на бицепс" sheetId="4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44" l="1"/>
  <c r="O9" i="44"/>
  <c r="P6" i="44"/>
  <c r="O6" i="44"/>
  <c r="L28" i="42"/>
  <c r="K28" i="42"/>
  <c r="L27" i="42"/>
  <c r="K27" i="42"/>
  <c r="L24" i="42"/>
  <c r="K24" i="42"/>
  <c r="L21" i="42"/>
  <c r="K21" i="42"/>
  <c r="L20" i="42"/>
  <c r="K20" i="42"/>
  <c r="L19" i="42"/>
  <c r="K19" i="42"/>
  <c r="L16" i="42"/>
  <c r="K16" i="42"/>
  <c r="L15" i="42"/>
  <c r="K15" i="42"/>
  <c r="L14" i="42"/>
  <c r="K14" i="42"/>
  <c r="L11" i="42"/>
  <c r="K11" i="42"/>
  <c r="L10" i="42"/>
  <c r="K10" i="42"/>
  <c r="L9" i="42"/>
  <c r="K9" i="42"/>
  <c r="L6" i="42"/>
  <c r="K6" i="42"/>
  <c r="L9" i="41"/>
  <c r="K9" i="41"/>
  <c r="L6" i="41"/>
  <c r="K6" i="41"/>
  <c r="P6" i="31"/>
  <c r="O6" i="31"/>
  <c r="L9" i="20"/>
  <c r="K9" i="20"/>
  <c r="L6" i="20"/>
  <c r="K6" i="20"/>
  <c r="L6" i="19"/>
  <c r="K6" i="19"/>
  <c r="L6" i="17"/>
  <c r="K6" i="17"/>
  <c r="L36" i="15"/>
  <c r="K36" i="15"/>
  <c r="L35" i="15"/>
  <c r="K35" i="15"/>
  <c r="L32" i="15"/>
  <c r="K32" i="15"/>
  <c r="L29" i="15"/>
  <c r="K29" i="15"/>
  <c r="L28" i="15"/>
  <c r="K28" i="15"/>
  <c r="L25" i="15"/>
  <c r="K25" i="15"/>
  <c r="L24" i="15"/>
  <c r="K24" i="15"/>
  <c r="L21" i="15"/>
  <c r="K21" i="15"/>
  <c r="L20" i="15"/>
  <c r="K20" i="15"/>
  <c r="L17" i="15"/>
  <c r="K17" i="15"/>
  <c r="L14" i="15"/>
  <c r="K14" i="15"/>
  <c r="L13" i="15"/>
  <c r="K13" i="15"/>
  <c r="L12" i="15"/>
  <c r="K12" i="15"/>
  <c r="L9" i="15"/>
  <c r="K9" i="15"/>
  <c r="L6" i="15"/>
  <c r="K6" i="15"/>
  <c r="L19" i="13"/>
  <c r="K19" i="13"/>
  <c r="L16" i="13"/>
  <c r="K16" i="13"/>
  <c r="L13" i="13"/>
  <c r="K13" i="13"/>
  <c r="L12" i="13"/>
  <c r="K12" i="13"/>
  <c r="L9" i="13"/>
  <c r="K9" i="13"/>
  <c r="L6" i="13"/>
  <c r="K6" i="13"/>
  <c r="T6" i="12"/>
  <c r="S6" i="12"/>
  <c r="T6" i="8"/>
  <c r="S6" i="8"/>
  <c r="T6" i="6"/>
  <c r="S6" i="6"/>
</calcChain>
</file>

<file path=xl/sharedStrings.xml><?xml version="1.0" encoding="utf-8"?>
<sst xmlns="http://schemas.openxmlformats.org/spreadsheetml/2006/main" count="737" uniqueCount="268">
  <si>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</si>
  <si>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</si>
  <si>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</si>
  <si>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</si>
  <si>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</si>
  <si>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</si>
  <si>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</si>
  <si>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</si>
  <si>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</si>
  <si>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</si>
  <si>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</si>
  <si>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60</t>
  </si>
  <si>
    <t>58,20</t>
  </si>
  <si>
    <t>90,0</t>
  </si>
  <si>
    <t>95,0</t>
  </si>
  <si>
    <t>55,0</t>
  </si>
  <si>
    <t>60,0</t>
  </si>
  <si>
    <t>62,5</t>
  </si>
  <si>
    <t>100,0</t>
  </si>
  <si>
    <t>105,0</t>
  </si>
  <si>
    <t>110,0</t>
  </si>
  <si>
    <t xml:space="preserve">Смелова Ж. </t>
  </si>
  <si>
    <t xml:space="preserve">ФИО </t>
  </si>
  <si>
    <t xml:space="preserve">Возрастная группа </t>
  </si>
  <si>
    <t xml:space="preserve">Весовая </t>
  </si>
  <si>
    <t xml:space="preserve">Reshel </t>
  </si>
  <si>
    <t>60</t>
  </si>
  <si>
    <t>1</t>
  </si>
  <si>
    <t>Измайлова Ирина</t>
  </si>
  <si>
    <t>ВЕСОВАЯ КАТЕГОРИЯ   110</t>
  </si>
  <si>
    <t>Открытая (08.03.1987)/36</t>
  </si>
  <si>
    <t>103,40</t>
  </si>
  <si>
    <t xml:space="preserve">Череповец/Вологодская область </t>
  </si>
  <si>
    <t>190,0</t>
  </si>
  <si>
    <t>202,5</t>
  </si>
  <si>
    <t>210,0</t>
  </si>
  <si>
    <t>140,0</t>
  </si>
  <si>
    <t>152,5</t>
  </si>
  <si>
    <t>220,0</t>
  </si>
  <si>
    <t>240,0</t>
  </si>
  <si>
    <t>250,0</t>
  </si>
  <si>
    <t xml:space="preserve">Кашлинов А. </t>
  </si>
  <si>
    <t xml:space="preserve">Мужчины </t>
  </si>
  <si>
    <t xml:space="preserve">Открытая </t>
  </si>
  <si>
    <t>Пеунков Михаил</t>
  </si>
  <si>
    <t>ВЕСОВАЯ КАТЕГОРИЯ   90</t>
  </si>
  <si>
    <t>85,50</t>
  </si>
  <si>
    <t xml:space="preserve">Пестово/Новгородская область </t>
  </si>
  <si>
    <t>107,5</t>
  </si>
  <si>
    <t>80,0</t>
  </si>
  <si>
    <t>85,0</t>
  </si>
  <si>
    <t>120,0</t>
  </si>
  <si>
    <t xml:space="preserve">Матюхина Е. </t>
  </si>
  <si>
    <t xml:space="preserve">Юноши </t>
  </si>
  <si>
    <t>90</t>
  </si>
  <si>
    <t>Ершов Олег</t>
  </si>
  <si>
    <t>-</t>
  </si>
  <si>
    <t>ВЕСОВАЯ КАТЕГОРИЯ   52</t>
  </si>
  <si>
    <t>39,60</t>
  </si>
  <si>
    <t>32,5</t>
  </si>
  <si>
    <t>35,0</t>
  </si>
  <si>
    <t>ВЕСОВАЯ КАТЕГОРИЯ   82.5</t>
  </si>
  <si>
    <t>Открытая (05.01.1996)/27</t>
  </si>
  <si>
    <t>77,80</t>
  </si>
  <si>
    <t>142,5</t>
  </si>
  <si>
    <t>150,0</t>
  </si>
  <si>
    <t>155,0</t>
  </si>
  <si>
    <t>83,90</t>
  </si>
  <si>
    <t>92,5</t>
  </si>
  <si>
    <t>88,75</t>
  </si>
  <si>
    <t>115,0</t>
  </si>
  <si>
    <t>125,0</t>
  </si>
  <si>
    <t>260,0</t>
  </si>
  <si>
    <t>ВЕСОВАЯ КАТЕГОРИЯ   100</t>
  </si>
  <si>
    <t>97,50</t>
  </si>
  <si>
    <t>45,0</t>
  </si>
  <si>
    <t>47,5</t>
  </si>
  <si>
    <t>102,40</t>
  </si>
  <si>
    <t xml:space="preserve">Вельск/Архангельская область </t>
  </si>
  <si>
    <t>132,5</t>
  </si>
  <si>
    <t>137,5</t>
  </si>
  <si>
    <t xml:space="preserve">Результат </t>
  </si>
  <si>
    <t>52</t>
  </si>
  <si>
    <t>100</t>
  </si>
  <si>
    <t>82.5</t>
  </si>
  <si>
    <t xml:space="preserve">Мастера </t>
  </si>
  <si>
    <t>Результат</t>
  </si>
  <si>
    <t>Смирнов Фёдор</t>
  </si>
  <si>
    <t>Костин Александр</t>
  </si>
  <si>
    <t>Медведев Дмитрий</t>
  </si>
  <si>
    <t>Горин Юрий</t>
  </si>
  <si>
    <t>Думин Егор</t>
  </si>
  <si>
    <t>Ефипов Виктор</t>
  </si>
  <si>
    <t xml:space="preserve">Мазолев Илья </t>
  </si>
  <si>
    <t>48,20</t>
  </si>
  <si>
    <t xml:space="preserve">Мирный/Архангельская область </t>
  </si>
  <si>
    <t>40,0</t>
  </si>
  <si>
    <t>52,5</t>
  </si>
  <si>
    <t xml:space="preserve">Грызулева И. </t>
  </si>
  <si>
    <t>ВЕСОВАЯ КАТЕГОРИЯ   56</t>
  </si>
  <si>
    <t xml:space="preserve">Лукашов Евгений </t>
  </si>
  <si>
    <t>54,50</t>
  </si>
  <si>
    <t>60,00</t>
  </si>
  <si>
    <t>58,40</t>
  </si>
  <si>
    <t>57,5</t>
  </si>
  <si>
    <t>67,5</t>
  </si>
  <si>
    <t>59,00</t>
  </si>
  <si>
    <t>50,0</t>
  </si>
  <si>
    <t>ВЕСОВАЯ КАТЕГОРИЯ   67.5</t>
  </si>
  <si>
    <t>Открытая (25.12.1987)/35</t>
  </si>
  <si>
    <t>65,00</t>
  </si>
  <si>
    <t>ВЕСОВАЯ КАТЕГОРИЯ   75</t>
  </si>
  <si>
    <t>72,80</t>
  </si>
  <si>
    <t>75,0</t>
  </si>
  <si>
    <t>75,00</t>
  </si>
  <si>
    <t>65,0</t>
  </si>
  <si>
    <t>78,30</t>
  </si>
  <si>
    <t>80,70</t>
  </si>
  <si>
    <t>85,60</t>
  </si>
  <si>
    <t>88,80</t>
  </si>
  <si>
    <t>70,0</t>
  </si>
  <si>
    <t>77,5</t>
  </si>
  <si>
    <t xml:space="preserve">Кувакин Егор </t>
  </si>
  <si>
    <t>98,50</t>
  </si>
  <si>
    <t>147,5</t>
  </si>
  <si>
    <t xml:space="preserve">Папушой В. </t>
  </si>
  <si>
    <t>ВЕСОВАЯ КАТЕГОРИЯ   125</t>
  </si>
  <si>
    <t xml:space="preserve">Корчагин Виталий </t>
  </si>
  <si>
    <t>Открытая (30.10.1981)/41</t>
  </si>
  <si>
    <t>122,60</t>
  </si>
  <si>
    <t xml:space="preserve">Москва </t>
  </si>
  <si>
    <t>122,5</t>
  </si>
  <si>
    <t xml:space="preserve">Сухарева П. </t>
  </si>
  <si>
    <t>56</t>
  </si>
  <si>
    <t>67.5</t>
  </si>
  <si>
    <t>125</t>
  </si>
  <si>
    <t>Мазолев Илья</t>
  </si>
  <si>
    <t>Лукашов Евгений</t>
  </si>
  <si>
    <t>Нагороднюк Александр</t>
  </si>
  <si>
    <t>Дундуков Владислав</t>
  </si>
  <si>
    <t>2</t>
  </si>
  <si>
    <t>Докучаев Максим</t>
  </si>
  <si>
    <t>Мухин Михаил</t>
  </si>
  <si>
    <t>Жимайлов Андрей</t>
  </si>
  <si>
    <t>Обухов Максим</t>
  </si>
  <si>
    <t>Богомолов Всеволод</t>
  </si>
  <si>
    <t>Сидоров Анатолий</t>
  </si>
  <si>
    <t>Кожевников Дмитрий</t>
  </si>
  <si>
    <t>Коротенко Юрий</t>
  </si>
  <si>
    <t>Кувакин Егор</t>
  </si>
  <si>
    <t>Корчагин Виталий</t>
  </si>
  <si>
    <t>Открытая (31.01.1997)/26</t>
  </si>
  <si>
    <t>89,50</t>
  </si>
  <si>
    <t>Поликарпов Илья</t>
  </si>
  <si>
    <t>Открытая (16.05.1983)/39</t>
  </si>
  <si>
    <t>81,90</t>
  </si>
  <si>
    <t>165,0</t>
  </si>
  <si>
    <t>175,0</t>
  </si>
  <si>
    <t xml:space="preserve">Горин Ю. </t>
  </si>
  <si>
    <t>88,60</t>
  </si>
  <si>
    <t>180,0</t>
  </si>
  <si>
    <t xml:space="preserve">Юниоры </t>
  </si>
  <si>
    <t>Пунов Андрей</t>
  </si>
  <si>
    <t>Мостинкин Аркадий</t>
  </si>
  <si>
    <t xml:space="preserve">Gloss </t>
  </si>
  <si>
    <t>72,5</t>
  </si>
  <si>
    <t>Мастера 60+ (19.01.1956)/67</t>
  </si>
  <si>
    <t>102,50</t>
  </si>
  <si>
    <t xml:space="preserve">Пацерковский Евгений </t>
  </si>
  <si>
    <t xml:space="preserve">Парфенов Лев </t>
  </si>
  <si>
    <t>66,30</t>
  </si>
  <si>
    <t xml:space="preserve">Курлово/Владимирская область </t>
  </si>
  <si>
    <t xml:space="preserve">Лихачев Степан </t>
  </si>
  <si>
    <t>64,50</t>
  </si>
  <si>
    <t xml:space="preserve">Ефименко Иван </t>
  </si>
  <si>
    <t>66,40</t>
  </si>
  <si>
    <t xml:space="preserve">Макаров Никита </t>
  </si>
  <si>
    <t>71,50</t>
  </si>
  <si>
    <t>74,30</t>
  </si>
  <si>
    <t>Открытая (30.12.2001)/21</t>
  </si>
  <si>
    <t>72,30</t>
  </si>
  <si>
    <t xml:space="preserve">Епифанов Роман </t>
  </si>
  <si>
    <t>76,50</t>
  </si>
  <si>
    <t xml:space="preserve">Виноградов Александр </t>
  </si>
  <si>
    <t>Открытая (10.12.1992)/30</t>
  </si>
  <si>
    <t>80,20</t>
  </si>
  <si>
    <t xml:space="preserve">Королев Сергей </t>
  </si>
  <si>
    <t>Открытая (08.11.1989)/33</t>
  </si>
  <si>
    <t xml:space="preserve">Калачев Александр </t>
  </si>
  <si>
    <t>Открытая (07.05.1993)/29</t>
  </si>
  <si>
    <t>84,30</t>
  </si>
  <si>
    <t>85,5</t>
  </si>
  <si>
    <t>75</t>
  </si>
  <si>
    <t>Пацерковский Евгений</t>
  </si>
  <si>
    <t>Парфенов Лев</t>
  </si>
  <si>
    <t>Лихачев Степан</t>
  </si>
  <si>
    <t>Ефименко Иван</t>
  </si>
  <si>
    <t>Макаров Никита</t>
  </si>
  <si>
    <t>Седов Павел</t>
  </si>
  <si>
    <t>Шестаков Артем</t>
  </si>
  <si>
    <t>Епифанов Роман</t>
  </si>
  <si>
    <t>Виноградов Александр</t>
  </si>
  <si>
    <t>Королев Сергей</t>
  </si>
  <si>
    <t>Калачев Александр</t>
  </si>
  <si>
    <t>Открытая (28.05.2000)/22</t>
  </si>
  <si>
    <t>Открытый мастерский турнир памяти Сергея Соколова
СПР Пауэрспорт ДК
Череповец/Вологодская область, 01 апреля 2023 года</t>
  </si>
  <si>
    <t>Открытый мастерский турнир памяти Сергея Соколова
СПР Строгий подъем штанги на бицепс ДК
Череповец/Вологодская область, 01 апреля 2023 года</t>
  </si>
  <si>
    <t>Открытый мастерский турнир памяти Сергея Соколова
СПР Строгий подъем штанги на бицепс
Череповец/Вологодская область, 01 апреля 2023 года</t>
  </si>
  <si>
    <t>Открытый мастерский турнир памяти Сергея Соколова
GPA Силовое двоеборье без экипировки
Череповец/Вологодская область, 01 апреля 2023 года</t>
  </si>
  <si>
    <t>Открытый мастерский турнир памяти Сергея Соколова
GPA Становая тяга без экипировки ДК
Череповец/Вологодская область, 01 апреля 2023 года</t>
  </si>
  <si>
    <t>Открытый мастерский турнир памяти Сергея Соколова
GPA Становая тяга без экипировки
Череповец/Вологодская область, 01 апреля 2023 года</t>
  </si>
  <si>
    <t>Открытый мастерский турнир памяти Сергея Соколова
IPO Жим лежа в однослойной экипировке ДК
Череповец/Вологодская область, 01 апреля 2023 года</t>
  </si>
  <si>
    <t>Открытый мастерский турнир памяти Сергея Соколова
GPA Жим лежа без экипировки ДК
Череповец/Вологодская область, 01 апреля 2023 года</t>
  </si>
  <si>
    <t>Открытый мастерский турнир памяти Сергея Соколова
GPA Жим лежа без экипировки
Череповец/Вологодская область, 01 апреля 2023 года</t>
  </si>
  <si>
    <t>Открытый мастерский турнир памяти Сергея Соколова
GPA Пауэрлифтинг без экипировки
Череповец/Вологодская область, 01 апреля 2023 года</t>
  </si>
  <si>
    <t>Открытый мастерский турнир памяти Сергея Соколова
GPA Пауэрлифтинг в бинтах
Череповец/Вологодская область, 01 апреля 2023 года</t>
  </si>
  <si>
    <t>Открытый мастерский турнир памяти Сергея Соколова
GPA Пауэрлифтинг без экипировки ДК
Череповец/Вологодская область, 01 апреля 2023 года</t>
  </si>
  <si>
    <t>Девушки 16-17 (28.04.2006)/16</t>
  </si>
  <si>
    <t>Юноши 16-17 (30.11.2006)/16</t>
  </si>
  <si>
    <t>Мастера 40-44 (18.02.1983)/40</t>
  </si>
  <si>
    <t>Юноши 13-15 (27.05.2009)/13</t>
  </si>
  <si>
    <t>Юноши 18-19 (24.12.2005)/17</t>
  </si>
  <si>
    <t>Юноши 13-15 (14.08.2009)/13</t>
  </si>
  <si>
    <t>Юноши 18-19 (30.04.2005)/17</t>
  </si>
  <si>
    <t>Юноши 18-19 (10.01.2005)/18</t>
  </si>
  <si>
    <t>Юноши 18-19 (18.09.2005)/17</t>
  </si>
  <si>
    <t>Юноши 18-19 (15.02.2005)/18</t>
  </si>
  <si>
    <t>Юноши 13-15 (15.10.2009)/13</t>
  </si>
  <si>
    <t>Юниоры 20-23 (13.12.2000)/22</t>
  </si>
  <si>
    <t>Юноши 13-15 (18.04.2009)/13</t>
  </si>
  <si>
    <t>Юноши 18-19 (19.08.2005)/17</t>
  </si>
  <si>
    <t>Юноши 18-19 (02.04.2003)/19</t>
  </si>
  <si>
    <t>Мастера 40-44 (30.10.1981)/41</t>
  </si>
  <si>
    <t xml:space="preserve">Юноши 18-19 </t>
  </si>
  <si>
    <t xml:space="preserve">Юноши 13-15 </t>
  </si>
  <si>
    <t>Юноши 13-15 (29.03.2011)/12</t>
  </si>
  <si>
    <t>Юноши 13-15 (19.05.2008)/14</t>
  </si>
  <si>
    <t>Юноши 13-15 (20.04.2011)/11</t>
  </si>
  <si>
    <t>Мастера 65-69 (19.01.1956)/67</t>
  </si>
  <si>
    <t>Юниоры 20-23 (04.12.2003)/19</t>
  </si>
  <si>
    <t>Юниоры 20-23 (28.05.2000)/22</t>
  </si>
  <si>
    <t>Юноши 13-19 (25.07.2006)/16</t>
  </si>
  <si>
    <t>Юниоры 20-23 (16.09.2002)/20</t>
  </si>
  <si>
    <t>Юниоры 20-23 (27.01.2002)/21</t>
  </si>
  <si>
    <t>Юноши 13-19 (13.08.2003)/19</t>
  </si>
  <si>
    <t>Юниоры 20-23 (01.05.2002)/20</t>
  </si>
  <si>
    <t>Юноши 13-19 (26.05.2003)/19</t>
  </si>
  <si>
    <t>Мастера 40-49 (30.10.1981)/41</t>
  </si>
  <si>
    <t xml:space="preserve">Юноши 13-19 </t>
  </si>
  <si>
    <t xml:space="preserve">Юниоры 20-23 </t>
  </si>
  <si>
    <t xml:space="preserve">Мастера 40-49 </t>
  </si>
  <si>
    <t xml:space="preserve">Чагода/Вологодская область </t>
  </si>
  <si>
    <t>Весовая категория</t>
  </si>
  <si>
    <t>Жим</t>
  </si>
  <si>
    <t>Тяга</t>
  </si>
  <si>
    <t>№</t>
  </si>
  <si>
    <t xml:space="preserve"> </t>
  </si>
  <si>
    <t xml:space="preserve">
Дата рождения/Возраст</t>
  </si>
  <si>
    <t>Возрастная группа</t>
  </si>
  <si>
    <t>T1</t>
  </si>
  <si>
    <t>O</t>
  </si>
  <si>
    <t>M1</t>
  </si>
  <si>
    <t>T0</t>
  </si>
  <si>
    <t>T2</t>
  </si>
  <si>
    <t>J</t>
  </si>
  <si>
    <t>M6</t>
  </si>
  <si>
    <t>T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</si>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</sst>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3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31.664062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0.33203125" style="5" customWidth="1"/>
    <col min="22" max="16384" width="9.1640625" style="3"/>
  </cols>
  <sheetData>
    <row r="1" spans="1:21" s="2" customFormat="1" ht="29" customHeight="1">
      <c r="A1" s="48" t="s">
        <v>216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8</v>
      </c>
      <c r="H3" s="62"/>
      <c r="I3" s="62"/>
      <c r="J3" s="62"/>
      <c r="K3" s="62" t="s">
        <v>9</v>
      </c>
      <c r="L3" s="62"/>
      <c r="M3" s="62"/>
      <c r="N3" s="62"/>
      <c r="O3" s="62" t="s">
        <v>10</v>
      </c>
      <c r="P3" s="62"/>
      <c r="Q3" s="62"/>
      <c r="R3" s="62"/>
      <c r="S3" s="60" t="s">
        <v>1</v>
      </c>
      <c r="T3" s="60" t="s">
        <v>3</v>
      </c>
      <c r="U3" s="63" t="s">
        <v>2</v>
      </c>
    </row>
    <row r="4" spans="1:21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1"/>
      <c r="U4" s="64"/>
    </row>
    <row r="5" spans="1:21" ht="16">
      <c r="A5" s="44" t="s">
        <v>11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23" t="s">
        <v>27</v>
      </c>
      <c r="B6" s="11" t="s">
        <v>28</v>
      </c>
      <c r="C6" s="11" t="s">
        <v>217</v>
      </c>
      <c r="D6" s="11" t="s">
        <v>12</v>
      </c>
      <c r="E6" s="12" t="s">
        <v>259</v>
      </c>
      <c r="F6" s="11" t="s">
        <v>251</v>
      </c>
      <c r="G6" s="21" t="s">
        <v>13</v>
      </c>
      <c r="H6" s="22" t="s">
        <v>14</v>
      </c>
      <c r="I6" s="21" t="s">
        <v>14</v>
      </c>
      <c r="J6" s="23"/>
      <c r="K6" s="21" t="s">
        <v>15</v>
      </c>
      <c r="L6" s="21" t="s">
        <v>16</v>
      </c>
      <c r="M6" s="22" t="s">
        <v>17</v>
      </c>
      <c r="N6" s="23"/>
      <c r="O6" s="21" t="s">
        <v>18</v>
      </c>
      <c r="P6" s="21" t="s">
        <v>19</v>
      </c>
      <c r="Q6" s="21" t="s">
        <v>20</v>
      </c>
      <c r="R6" s="23"/>
      <c r="S6" s="13" t="str">
        <f>"265,0"</f>
        <v>265,0</v>
      </c>
      <c r="T6" s="13" t="str">
        <f>"485,3740"</f>
        <v>485,3740</v>
      </c>
      <c r="U6" s="11" t="s">
        <v>21</v>
      </c>
    </row>
    <row r="8" spans="1:21">
      <c r="F8" s="10"/>
      <c r="K8" s="7"/>
      <c r="L8" s="7"/>
      <c r="M8" s="5"/>
      <c r="N8" s="3"/>
      <c r="O8" s="3"/>
      <c r="P8" s="3"/>
      <c r="Q8" s="3"/>
      <c r="R8" s="3"/>
      <c r="S8" s="3"/>
      <c r="T8" s="3"/>
      <c r="U8" s="3"/>
    </row>
    <row r="9" spans="1:21">
      <c r="F9" s="10"/>
      <c r="K9" s="7"/>
      <c r="L9" s="7"/>
      <c r="M9" s="5"/>
      <c r="N9" s="3"/>
      <c r="O9" s="3"/>
      <c r="P9" s="3"/>
      <c r="Q9" s="3"/>
      <c r="R9" s="3"/>
      <c r="S9" s="3"/>
      <c r="T9" s="3"/>
      <c r="U9" s="3"/>
    </row>
    <row r="10" spans="1:21">
      <c r="F10" s="10"/>
      <c r="K10" s="7"/>
      <c r="L10" s="7"/>
      <c r="M10" s="5"/>
      <c r="N10" s="3"/>
      <c r="O10" s="3"/>
      <c r="P10" s="3"/>
      <c r="Q10" s="3"/>
      <c r="R10" s="3"/>
      <c r="S10" s="3"/>
      <c r="T10" s="3"/>
      <c r="U10" s="3"/>
    </row>
    <row r="11" spans="1:21">
      <c r="F11" s="10"/>
      <c r="K11" s="7"/>
      <c r="L11" s="7"/>
      <c r="M11" s="5"/>
      <c r="N11" s="3"/>
      <c r="O11" s="3"/>
      <c r="P11" s="3"/>
      <c r="Q11" s="3"/>
      <c r="R11" s="3"/>
      <c r="S11" s="3"/>
      <c r="T11" s="3"/>
      <c r="U11" s="3"/>
    </row>
    <row r="12" spans="1:21">
      <c r="F12" s="10"/>
      <c r="K12" s="7"/>
      <c r="L12" s="7"/>
      <c r="M12" s="5"/>
      <c r="N12" s="3"/>
      <c r="O12" s="3"/>
      <c r="P12" s="3"/>
      <c r="Q12" s="3"/>
      <c r="R12" s="3"/>
      <c r="S12" s="3"/>
      <c r="T12" s="3"/>
      <c r="U12" s="3"/>
    </row>
    <row r="13" spans="1:21">
      <c r="F13" s="10"/>
      <c r="K13" s="7"/>
      <c r="L13" s="7"/>
      <c r="M13" s="5"/>
      <c r="N13" s="3"/>
      <c r="O13" s="3"/>
      <c r="P13" s="3"/>
      <c r="Q13" s="3"/>
      <c r="R13" s="3"/>
      <c r="S13" s="3"/>
      <c r="T13" s="3"/>
      <c r="U13" s="3"/>
    </row>
    <row r="14" spans="1:21">
      <c r="D14" s="10"/>
      <c r="E14" s="10"/>
      <c r="F14" s="10"/>
      <c r="H14" s="7"/>
      <c r="I14" s="7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D15" s="10"/>
      <c r="E15" s="10"/>
      <c r="F15" s="10"/>
      <c r="H15" s="7"/>
      <c r="I15" s="7"/>
      <c r="J15" s="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D16" s="10"/>
      <c r="E16" s="10"/>
      <c r="F16" s="10"/>
      <c r="H16" s="7"/>
      <c r="I16" s="7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4:21">
      <c r="D17" s="10"/>
      <c r="E17" s="10"/>
      <c r="F17" s="10"/>
      <c r="H17" s="7"/>
      <c r="I17" s="7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4:21">
      <c r="D18" s="10"/>
      <c r="E18" s="10"/>
      <c r="F18" s="10"/>
      <c r="H18" s="7"/>
      <c r="I18" s="7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4:21">
      <c r="D19" s="10"/>
      <c r="E19" s="10"/>
      <c r="F19" s="10"/>
      <c r="H19" s="7"/>
      <c r="I19" s="7"/>
      <c r="J19" s="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4:21">
      <c r="D20" s="10"/>
      <c r="E20" s="10"/>
      <c r="F20" s="10"/>
      <c r="H20" s="7"/>
      <c r="I20" s="7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4:21">
      <c r="D21" s="10"/>
      <c r="E21" s="10"/>
      <c r="F21" s="10"/>
      <c r="H21" s="7"/>
      <c r="I21" s="7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4:21">
      <c r="E22" s="10"/>
      <c r="F22" s="10"/>
      <c r="P22" s="7"/>
      <c r="Q22" s="7"/>
      <c r="R22" s="5"/>
      <c r="S22" s="3"/>
      <c r="T22" s="3"/>
      <c r="U22" s="3"/>
    </row>
    <row r="23" spans="4:21">
      <c r="E23" s="10"/>
      <c r="F23" s="10"/>
      <c r="P23" s="7"/>
      <c r="Q23" s="7"/>
      <c r="R23" s="5"/>
      <c r="S23" s="3"/>
      <c r="T23" s="3"/>
      <c r="U23" s="3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7.5" style="7" bestFit="1" customWidth="1"/>
    <col min="17" max="17" width="20" style="5" customWidth="1"/>
    <col min="18" max="16384" width="9.1640625" style="3"/>
  </cols>
  <sheetData>
    <row r="1" spans="1:17" s="2" customFormat="1" ht="29" customHeight="1">
      <c r="A1" s="48" t="s">
        <v>205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253</v>
      </c>
      <c r="H3" s="62"/>
      <c r="I3" s="62"/>
      <c r="J3" s="62"/>
      <c r="K3" s="62" t="s">
        <v>254</v>
      </c>
      <c r="L3" s="62"/>
      <c r="M3" s="62"/>
      <c r="N3" s="62"/>
      <c r="O3" s="60" t="s">
        <v>1</v>
      </c>
      <c r="P3" s="60" t="s">
        <v>3</v>
      </c>
      <c r="Q3" s="63" t="s">
        <v>2</v>
      </c>
    </row>
    <row r="4" spans="1:17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1"/>
      <c r="P4" s="61"/>
      <c r="Q4" s="64"/>
    </row>
    <row r="5" spans="1:17" ht="16">
      <c r="A5" s="44" t="s">
        <v>11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23" t="s">
        <v>27</v>
      </c>
      <c r="B6" s="11" t="s">
        <v>193</v>
      </c>
      <c r="C6" s="11" t="s">
        <v>204</v>
      </c>
      <c r="D6" s="11" t="s">
        <v>102</v>
      </c>
      <c r="E6" s="12" t="s">
        <v>260</v>
      </c>
      <c r="F6" s="11" t="s">
        <v>32</v>
      </c>
      <c r="G6" s="21" t="s">
        <v>75</v>
      </c>
      <c r="H6" s="21" t="s">
        <v>107</v>
      </c>
      <c r="I6" s="22" t="s">
        <v>97</v>
      </c>
      <c r="J6" s="23"/>
      <c r="K6" s="22" t="s">
        <v>15</v>
      </c>
      <c r="L6" s="21" t="s">
        <v>15</v>
      </c>
      <c r="M6" s="22" t="s">
        <v>104</v>
      </c>
      <c r="N6" s="23"/>
      <c r="O6" s="13" t="str">
        <f>"105,0"</f>
        <v>105,0</v>
      </c>
      <c r="P6" s="13" t="str">
        <f>"87,4492"</f>
        <v>87,4492</v>
      </c>
      <c r="Q6" s="11" t="s">
        <v>158</v>
      </c>
    </row>
    <row r="8" spans="1:17" ht="16">
      <c r="A8" s="71" t="s">
        <v>61</v>
      </c>
      <c r="B8" s="71"/>
      <c r="C8" s="71"/>
      <c r="D8" s="71"/>
      <c r="E8" s="72"/>
      <c r="F8" s="71"/>
      <c r="G8" s="71"/>
      <c r="H8" s="71"/>
      <c r="I8" s="71"/>
      <c r="J8" s="71"/>
      <c r="K8" s="71"/>
      <c r="L8" s="71"/>
      <c r="M8" s="71"/>
      <c r="N8" s="71"/>
    </row>
    <row r="9" spans="1:17">
      <c r="A9" s="23" t="s">
        <v>27</v>
      </c>
      <c r="B9" s="11" t="s">
        <v>201</v>
      </c>
      <c r="C9" s="11" t="s">
        <v>184</v>
      </c>
      <c r="D9" s="11" t="s">
        <v>185</v>
      </c>
      <c r="E9" s="12" t="s">
        <v>260</v>
      </c>
      <c r="F9" s="11" t="s">
        <v>32</v>
      </c>
      <c r="G9" s="21" t="s">
        <v>16</v>
      </c>
      <c r="H9" s="21" t="s">
        <v>17</v>
      </c>
      <c r="I9" s="22" t="s">
        <v>115</v>
      </c>
      <c r="J9" s="23"/>
      <c r="K9" s="21" t="s">
        <v>16</v>
      </c>
      <c r="L9" s="21" t="s">
        <v>17</v>
      </c>
      <c r="M9" s="21" t="s">
        <v>115</v>
      </c>
      <c r="N9" s="23"/>
      <c r="O9" s="13" t="str">
        <f>"127,5"</f>
        <v>127,5</v>
      </c>
      <c r="P9" s="13" t="str">
        <f>"83,7293"</f>
        <v>83,7293</v>
      </c>
      <c r="Q9" s="11" t="s">
        <v>158</v>
      </c>
    </row>
    <row r="11" spans="1:17">
      <c r="G11" s="5"/>
    </row>
    <row r="12" spans="1:17">
      <c r="G12" s="5"/>
    </row>
    <row r="13" spans="1:17">
      <c r="F13" s="10"/>
      <c r="J13" s="7"/>
      <c r="K13" s="7"/>
      <c r="L13" s="5"/>
      <c r="M13" s="3"/>
      <c r="N13" s="3"/>
      <c r="O13" s="3"/>
      <c r="P13" s="3"/>
      <c r="Q13" s="3"/>
    </row>
    <row r="14" spans="1:17">
      <c r="F14" s="10"/>
      <c r="J14" s="7"/>
      <c r="K14" s="7"/>
      <c r="L14" s="5"/>
      <c r="M14" s="3"/>
      <c r="N14" s="3"/>
      <c r="O14" s="3"/>
      <c r="P14" s="3"/>
      <c r="Q14" s="3"/>
    </row>
    <row r="15" spans="1:17">
      <c r="F15" s="10"/>
      <c r="J15" s="7"/>
      <c r="K15" s="7"/>
      <c r="L15" s="5"/>
      <c r="M15" s="3"/>
      <c r="N15" s="3"/>
      <c r="O15" s="3"/>
      <c r="P15" s="3"/>
      <c r="Q15" s="3"/>
    </row>
    <row r="16" spans="1:17">
      <c r="F16" s="10"/>
      <c r="J16" s="7"/>
      <c r="K16" s="7"/>
      <c r="L16" s="5"/>
      <c r="M16" s="3"/>
      <c r="N16" s="3"/>
      <c r="O16" s="3"/>
      <c r="P16" s="3"/>
      <c r="Q16" s="3"/>
    </row>
    <row r="17" spans="3:17">
      <c r="F17" s="10"/>
      <c r="J17" s="7"/>
      <c r="K17" s="7"/>
      <c r="L17" s="5"/>
      <c r="M17" s="3"/>
      <c r="N17" s="3"/>
      <c r="O17" s="3"/>
      <c r="P17" s="3"/>
      <c r="Q17" s="3"/>
    </row>
    <row r="18" spans="3:17">
      <c r="C18" s="10"/>
      <c r="D18" s="10"/>
      <c r="E18" s="10"/>
      <c r="F18" s="7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3:17">
      <c r="D19" s="10"/>
      <c r="E19" s="10"/>
      <c r="F19" s="10"/>
      <c r="J19" s="7"/>
      <c r="K19" s="7"/>
      <c r="L19" s="5"/>
      <c r="M19" s="3"/>
      <c r="N19" s="3"/>
      <c r="O19" s="3"/>
      <c r="P19" s="3"/>
      <c r="Q19" s="3"/>
    </row>
    <row r="20" spans="3:17">
      <c r="C20" s="10"/>
      <c r="D20" s="10"/>
      <c r="E20" s="10"/>
      <c r="F20" s="10"/>
      <c r="J20" s="7"/>
      <c r="K20" s="7"/>
      <c r="L20" s="5"/>
      <c r="M20" s="3"/>
      <c r="N20" s="3"/>
      <c r="O20" s="3"/>
      <c r="P20" s="3"/>
      <c r="Q20" s="3"/>
    </row>
    <row r="21" spans="3:17">
      <c r="C21" s="10"/>
      <c r="D21" s="10"/>
      <c r="E21" s="10"/>
      <c r="F21" s="10"/>
      <c r="J21" s="7"/>
      <c r="K21" s="7"/>
      <c r="L21" s="5"/>
      <c r="M21" s="3"/>
      <c r="N21" s="3"/>
      <c r="O21" s="3"/>
      <c r="P21" s="3"/>
      <c r="Q21" s="3"/>
    </row>
    <row r="22" spans="3:17">
      <c r="C22" s="10"/>
      <c r="D22" s="10"/>
      <c r="E22" s="10"/>
      <c r="F22" s="10"/>
      <c r="J22" s="7"/>
      <c r="K22" s="7"/>
      <c r="L22" s="5"/>
      <c r="M22" s="3"/>
      <c r="N22" s="3"/>
      <c r="O22" s="3"/>
      <c r="P22" s="3"/>
      <c r="Q22" s="3"/>
    </row>
    <row r="23" spans="3:17">
      <c r="C23" s="10"/>
      <c r="D23" s="10"/>
      <c r="E23" s="10"/>
      <c r="F23" s="10"/>
      <c r="J23" s="7"/>
      <c r="K23" s="7"/>
      <c r="L23" s="5"/>
      <c r="M23" s="3"/>
      <c r="N23" s="3"/>
      <c r="O23" s="3"/>
      <c r="P23" s="3"/>
      <c r="Q23" s="3"/>
    </row>
    <row r="24" spans="3:17">
      <c r="C24" s="10"/>
      <c r="D24" s="10"/>
      <c r="E24" s="10"/>
      <c r="F24" s="10"/>
      <c r="J24" s="7"/>
      <c r="K24" s="7"/>
      <c r="L24" s="5"/>
      <c r="M24" s="3"/>
      <c r="N24" s="3"/>
      <c r="O24" s="3"/>
      <c r="P24" s="3"/>
      <c r="Q24" s="3"/>
    </row>
    <row r="25" spans="3:17">
      <c r="C25" s="10"/>
      <c r="D25" s="10"/>
      <c r="E25" s="10"/>
      <c r="F25" s="10"/>
      <c r="J25" s="7"/>
      <c r="K25" s="7"/>
      <c r="L25" s="5"/>
      <c r="M25" s="3"/>
      <c r="N25" s="3"/>
      <c r="O25" s="3"/>
      <c r="P25" s="3"/>
      <c r="Q25" s="3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1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0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9" style="7" customWidth="1"/>
    <col min="13" max="13" width="29" style="5" customWidth="1"/>
    <col min="14" max="16384" width="9.1640625" style="3"/>
  </cols>
  <sheetData>
    <row r="1" spans="1:13" s="2" customFormat="1" ht="29" customHeight="1">
      <c r="A1" s="48" t="s">
        <v>206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253</v>
      </c>
      <c r="H3" s="62"/>
      <c r="I3" s="62"/>
      <c r="J3" s="62"/>
      <c r="K3" s="60" t="s">
        <v>86</v>
      </c>
      <c r="L3" s="60" t="s">
        <v>3</v>
      </c>
      <c r="M3" s="63" t="s">
        <v>2</v>
      </c>
    </row>
    <row r="4" spans="1:13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44" t="s">
        <v>11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3" t="s">
        <v>27</v>
      </c>
      <c r="B6" s="11" t="s">
        <v>193</v>
      </c>
      <c r="C6" s="11" t="s">
        <v>240</v>
      </c>
      <c r="D6" s="11" t="s">
        <v>102</v>
      </c>
      <c r="E6" s="12" t="s">
        <v>264</v>
      </c>
      <c r="F6" s="11" t="s">
        <v>32</v>
      </c>
      <c r="G6" s="22" t="s">
        <v>15</v>
      </c>
      <c r="H6" s="21" t="s">
        <v>15</v>
      </c>
      <c r="I6" s="22" t="s">
        <v>104</v>
      </c>
      <c r="J6" s="23"/>
      <c r="K6" s="13" t="str">
        <f>"55,0"</f>
        <v>55,0</v>
      </c>
      <c r="L6" s="13" t="str">
        <f>"45,8067"</f>
        <v>45,8067</v>
      </c>
      <c r="M6" s="11" t="s">
        <v>158</v>
      </c>
    </row>
    <row r="8" spans="1:13" ht="16">
      <c r="A8" s="71" t="s">
        <v>108</v>
      </c>
      <c r="B8" s="71"/>
      <c r="C8" s="71"/>
      <c r="D8" s="71"/>
      <c r="E8" s="72"/>
      <c r="F8" s="71"/>
      <c r="G8" s="71"/>
      <c r="H8" s="71"/>
      <c r="I8" s="71"/>
      <c r="J8" s="71"/>
    </row>
    <row r="9" spans="1:13">
      <c r="A9" s="30" t="s">
        <v>27</v>
      </c>
      <c r="B9" s="24" t="s">
        <v>194</v>
      </c>
      <c r="C9" s="24" t="s">
        <v>241</v>
      </c>
      <c r="D9" s="24" t="s">
        <v>170</v>
      </c>
      <c r="E9" s="25" t="s">
        <v>266</v>
      </c>
      <c r="F9" s="24" t="s">
        <v>171</v>
      </c>
      <c r="G9" s="31" t="s">
        <v>75</v>
      </c>
      <c r="H9" s="31" t="s">
        <v>107</v>
      </c>
      <c r="I9" s="31" t="s">
        <v>97</v>
      </c>
      <c r="J9" s="30"/>
      <c r="K9" s="26" t="str">
        <f>"52,5"</f>
        <v>52,5</v>
      </c>
      <c r="L9" s="26" t="str">
        <f>"39,9000"</f>
        <v>39,9000</v>
      </c>
      <c r="M9" s="24"/>
    </row>
    <row r="10" spans="1:13">
      <c r="A10" s="39" t="s">
        <v>27</v>
      </c>
      <c r="B10" s="35" t="s">
        <v>195</v>
      </c>
      <c r="C10" s="35" t="s">
        <v>242</v>
      </c>
      <c r="D10" s="35" t="s">
        <v>173</v>
      </c>
      <c r="E10" s="36" t="s">
        <v>264</v>
      </c>
      <c r="F10" s="35" t="s">
        <v>32</v>
      </c>
      <c r="G10" s="40" t="s">
        <v>75</v>
      </c>
      <c r="H10" s="40" t="s">
        <v>97</v>
      </c>
      <c r="I10" s="40" t="s">
        <v>15</v>
      </c>
      <c r="J10" s="39"/>
      <c r="K10" s="37" t="str">
        <f>"55,0"</f>
        <v>55,0</v>
      </c>
      <c r="L10" s="37" t="str">
        <f>"42,8230"</f>
        <v>42,8230</v>
      </c>
      <c r="M10" s="35" t="s">
        <v>256</v>
      </c>
    </row>
    <row r="11" spans="1:13">
      <c r="A11" s="32" t="s">
        <v>140</v>
      </c>
      <c r="B11" s="27" t="s">
        <v>196</v>
      </c>
      <c r="C11" s="27" t="s">
        <v>243</v>
      </c>
      <c r="D11" s="27" t="s">
        <v>175</v>
      </c>
      <c r="E11" s="28" t="s">
        <v>264</v>
      </c>
      <c r="F11" s="27" t="s">
        <v>32</v>
      </c>
      <c r="G11" s="33" t="s">
        <v>75</v>
      </c>
      <c r="H11" s="33" t="s">
        <v>97</v>
      </c>
      <c r="I11" s="33" t="s">
        <v>15</v>
      </c>
      <c r="J11" s="32"/>
      <c r="K11" s="29" t="str">
        <f>"55,0"</f>
        <v>55,0</v>
      </c>
      <c r="L11" s="29" t="str">
        <f>"41,7450"</f>
        <v>41,7450</v>
      </c>
      <c r="M11" s="27" t="s">
        <v>158</v>
      </c>
    </row>
    <row r="13" spans="1:13" ht="16">
      <c r="A13" s="71" t="s">
        <v>111</v>
      </c>
      <c r="B13" s="71"/>
      <c r="C13" s="71"/>
      <c r="D13" s="71"/>
      <c r="E13" s="72"/>
      <c r="F13" s="71"/>
      <c r="G13" s="71"/>
      <c r="H13" s="71"/>
      <c r="I13" s="71"/>
      <c r="J13" s="71"/>
    </row>
    <row r="14" spans="1:13">
      <c r="A14" s="30" t="s">
        <v>27</v>
      </c>
      <c r="B14" s="24" t="s">
        <v>197</v>
      </c>
      <c r="C14" s="24" t="s">
        <v>244</v>
      </c>
      <c r="D14" s="24" t="s">
        <v>177</v>
      </c>
      <c r="E14" s="25" t="s">
        <v>266</v>
      </c>
      <c r="F14" s="24" t="s">
        <v>32</v>
      </c>
      <c r="G14" s="38" t="s">
        <v>107</v>
      </c>
      <c r="H14" s="31" t="s">
        <v>97</v>
      </c>
      <c r="I14" s="38" t="s">
        <v>15</v>
      </c>
      <c r="J14" s="30"/>
      <c r="K14" s="26" t="str">
        <f>"52,5"</f>
        <v>52,5</v>
      </c>
      <c r="L14" s="26" t="str">
        <f>"37,4876"</f>
        <v>37,4876</v>
      </c>
      <c r="M14" s="24" t="s">
        <v>158</v>
      </c>
    </row>
    <row r="15" spans="1:13">
      <c r="A15" s="39" t="s">
        <v>27</v>
      </c>
      <c r="B15" s="35" t="s">
        <v>198</v>
      </c>
      <c r="C15" s="35" t="s">
        <v>245</v>
      </c>
      <c r="D15" s="35" t="s">
        <v>178</v>
      </c>
      <c r="E15" s="36" t="s">
        <v>264</v>
      </c>
      <c r="F15" s="35" t="s">
        <v>32</v>
      </c>
      <c r="G15" s="40" t="s">
        <v>76</v>
      </c>
      <c r="H15" s="40" t="s">
        <v>107</v>
      </c>
      <c r="I15" s="40" t="s">
        <v>97</v>
      </c>
      <c r="J15" s="39"/>
      <c r="K15" s="37" t="str">
        <f>"52,5"</f>
        <v>52,5</v>
      </c>
      <c r="L15" s="37" t="str">
        <f>"36,4009"</f>
        <v>36,4009</v>
      </c>
      <c r="M15" s="35" t="s">
        <v>158</v>
      </c>
    </row>
    <row r="16" spans="1:13">
      <c r="A16" s="32" t="s">
        <v>27</v>
      </c>
      <c r="B16" s="27" t="s">
        <v>199</v>
      </c>
      <c r="C16" s="27" t="s">
        <v>179</v>
      </c>
      <c r="D16" s="27" t="s">
        <v>180</v>
      </c>
      <c r="E16" s="28" t="s">
        <v>260</v>
      </c>
      <c r="F16" s="27" t="s">
        <v>32</v>
      </c>
      <c r="G16" s="33" t="s">
        <v>75</v>
      </c>
      <c r="H16" s="33" t="s">
        <v>107</v>
      </c>
      <c r="I16" s="33" t="s">
        <v>15</v>
      </c>
      <c r="J16" s="32"/>
      <c r="K16" s="29" t="str">
        <f>"55,0"</f>
        <v>55,0</v>
      </c>
      <c r="L16" s="29" t="str">
        <f>"38,9345"</f>
        <v>38,9345</v>
      </c>
      <c r="M16" s="27" t="s">
        <v>158</v>
      </c>
    </row>
    <row r="18" spans="1:13" ht="16">
      <c r="A18" s="71" t="s">
        <v>61</v>
      </c>
      <c r="B18" s="71"/>
      <c r="C18" s="71"/>
      <c r="D18" s="71"/>
      <c r="E18" s="72"/>
      <c r="F18" s="71"/>
      <c r="G18" s="71"/>
      <c r="H18" s="71"/>
      <c r="I18" s="71"/>
      <c r="J18" s="71"/>
    </row>
    <row r="19" spans="1:13">
      <c r="A19" s="30" t="s">
        <v>27</v>
      </c>
      <c r="B19" s="24" t="s">
        <v>200</v>
      </c>
      <c r="C19" s="24" t="s">
        <v>246</v>
      </c>
      <c r="D19" s="24" t="s">
        <v>182</v>
      </c>
      <c r="E19" s="25" t="s">
        <v>266</v>
      </c>
      <c r="F19" s="24" t="s">
        <v>171</v>
      </c>
      <c r="G19" s="31" t="s">
        <v>107</v>
      </c>
      <c r="H19" s="31" t="s">
        <v>15</v>
      </c>
      <c r="I19" s="31" t="s">
        <v>17</v>
      </c>
      <c r="J19" s="30"/>
      <c r="K19" s="26" t="str">
        <f>"62,5"</f>
        <v>62,5</v>
      </c>
      <c r="L19" s="26" t="str">
        <f>"42,4125"</f>
        <v>42,4125</v>
      </c>
      <c r="M19" s="24"/>
    </row>
    <row r="20" spans="1:13">
      <c r="A20" s="39" t="s">
        <v>27</v>
      </c>
      <c r="B20" s="35" t="s">
        <v>201</v>
      </c>
      <c r="C20" s="35" t="s">
        <v>184</v>
      </c>
      <c r="D20" s="35" t="s">
        <v>185</v>
      </c>
      <c r="E20" s="36" t="s">
        <v>260</v>
      </c>
      <c r="F20" s="35" t="s">
        <v>32</v>
      </c>
      <c r="G20" s="40" t="s">
        <v>16</v>
      </c>
      <c r="H20" s="40" t="s">
        <v>17</v>
      </c>
      <c r="I20" s="40" t="s">
        <v>115</v>
      </c>
      <c r="J20" s="39"/>
      <c r="K20" s="37" t="str">
        <f>"65,0"</f>
        <v>65,0</v>
      </c>
      <c r="L20" s="37" t="str">
        <f>"42,6855"</f>
        <v>42,6855</v>
      </c>
      <c r="M20" s="35" t="s">
        <v>158</v>
      </c>
    </row>
    <row r="21" spans="1:13">
      <c r="A21" s="32" t="s">
        <v>140</v>
      </c>
      <c r="B21" s="27" t="s">
        <v>202</v>
      </c>
      <c r="C21" s="27" t="s">
        <v>187</v>
      </c>
      <c r="D21" s="27" t="s">
        <v>155</v>
      </c>
      <c r="E21" s="28" t="s">
        <v>260</v>
      </c>
      <c r="F21" s="27" t="s">
        <v>32</v>
      </c>
      <c r="G21" s="33" t="s">
        <v>16</v>
      </c>
      <c r="H21" s="33" t="s">
        <v>17</v>
      </c>
      <c r="I21" s="33" t="s">
        <v>115</v>
      </c>
      <c r="J21" s="32"/>
      <c r="K21" s="29" t="str">
        <f>"65,0"</f>
        <v>65,0</v>
      </c>
      <c r="L21" s="29" t="str">
        <f>"42,0973"</f>
        <v>42,0973</v>
      </c>
      <c r="M21" s="27" t="s">
        <v>158</v>
      </c>
    </row>
    <row r="23" spans="1:13" ht="16">
      <c r="A23" s="71" t="s">
        <v>45</v>
      </c>
      <c r="B23" s="71"/>
      <c r="C23" s="71"/>
      <c r="D23" s="71"/>
      <c r="E23" s="72"/>
      <c r="F23" s="71"/>
      <c r="G23" s="71"/>
      <c r="H23" s="71"/>
      <c r="I23" s="71"/>
      <c r="J23" s="71"/>
    </row>
    <row r="24" spans="1:13">
      <c r="A24" s="23" t="s">
        <v>27</v>
      </c>
      <c r="B24" s="11" t="s">
        <v>203</v>
      </c>
      <c r="C24" s="11" t="s">
        <v>189</v>
      </c>
      <c r="D24" s="11" t="s">
        <v>190</v>
      </c>
      <c r="E24" s="12" t="s">
        <v>260</v>
      </c>
      <c r="F24" s="11" t="s">
        <v>32</v>
      </c>
      <c r="G24" s="21" t="s">
        <v>121</v>
      </c>
      <c r="H24" s="22" t="s">
        <v>191</v>
      </c>
      <c r="I24" s="21" t="s">
        <v>191</v>
      </c>
      <c r="J24" s="23"/>
      <c r="K24" s="13" t="str">
        <f>"85,5"</f>
        <v>85,5</v>
      </c>
      <c r="L24" s="13" t="str">
        <f>"54,3652"</f>
        <v>54,3652</v>
      </c>
      <c r="M24" s="42"/>
    </row>
    <row r="26" spans="1:13" ht="16">
      <c r="A26" s="71" t="s">
        <v>126</v>
      </c>
      <c r="B26" s="71"/>
      <c r="C26" s="71"/>
      <c r="D26" s="71"/>
      <c r="E26" s="72"/>
      <c r="F26" s="71"/>
      <c r="G26" s="71"/>
      <c r="H26" s="71"/>
      <c r="I26" s="71"/>
      <c r="J26" s="71"/>
    </row>
    <row r="27" spans="1:13">
      <c r="A27" s="30" t="s">
        <v>27</v>
      </c>
      <c r="B27" s="24" t="s">
        <v>150</v>
      </c>
      <c r="C27" s="24" t="s">
        <v>128</v>
      </c>
      <c r="D27" s="24" t="s">
        <v>129</v>
      </c>
      <c r="E27" s="25" t="s">
        <v>260</v>
      </c>
      <c r="F27" s="24" t="s">
        <v>130</v>
      </c>
      <c r="G27" s="31" t="s">
        <v>75</v>
      </c>
      <c r="H27" s="31" t="s">
        <v>97</v>
      </c>
      <c r="I27" s="38" t="s">
        <v>104</v>
      </c>
      <c r="J27" s="30"/>
      <c r="K27" s="26" t="str">
        <f>"52,5"</f>
        <v>52,5</v>
      </c>
      <c r="L27" s="26" t="str">
        <f>"28,7805"</f>
        <v>28,7805</v>
      </c>
      <c r="M27" s="24" t="s">
        <v>132</v>
      </c>
    </row>
    <row r="28" spans="1:13">
      <c r="A28" s="32" t="s">
        <v>27</v>
      </c>
      <c r="B28" s="27" t="s">
        <v>150</v>
      </c>
      <c r="C28" s="27" t="s">
        <v>247</v>
      </c>
      <c r="D28" s="27" t="s">
        <v>129</v>
      </c>
      <c r="E28" s="28" t="s">
        <v>261</v>
      </c>
      <c r="F28" s="27" t="s">
        <v>130</v>
      </c>
      <c r="G28" s="33" t="s">
        <v>75</v>
      </c>
      <c r="H28" s="33" t="s">
        <v>97</v>
      </c>
      <c r="I28" s="34" t="s">
        <v>104</v>
      </c>
      <c r="J28" s="32"/>
      <c r="K28" s="29" t="str">
        <f>"52,5"</f>
        <v>52,5</v>
      </c>
      <c r="L28" s="29" t="str">
        <f>"29,0683"</f>
        <v>29,0683</v>
      </c>
      <c r="M28" s="27" t="s">
        <v>132</v>
      </c>
    </row>
    <row r="30" spans="1:13">
      <c r="M30" s="3"/>
    </row>
    <row r="31" spans="1:13">
      <c r="M31" s="3"/>
    </row>
    <row r="32" spans="1:13">
      <c r="M32" s="3"/>
    </row>
    <row r="33" spans="3:13">
      <c r="M33" s="3"/>
    </row>
    <row r="34" spans="3:13">
      <c r="M34" s="3"/>
    </row>
    <row r="35" spans="3:13">
      <c r="M35" s="3"/>
    </row>
    <row r="36" spans="3:13" ht="16">
      <c r="F36" s="8"/>
      <c r="G36" s="5"/>
      <c r="K36" s="10"/>
      <c r="M36" s="7"/>
    </row>
    <row r="37" spans="3:13">
      <c r="G37" s="5"/>
      <c r="K37" s="10"/>
      <c r="M37" s="7"/>
    </row>
    <row r="38" spans="3:13" ht="18">
      <c r="C38" s="9" t="s">
        <v>7</v>
      </c>
      <c r="D38" s="9"/>
      <c r="E38" s="5"/>
      <c r="F38" s="6"/>
      <c r="G38" s="5"/>
      <c r="K38" s="10"/>
      <c r="M38" s="7"/>
    </row>
    <row r="39" spans="3:13" ht="16">
      <c r="C39" s="14" t="s">
        <v>42</v>
      </c>
      <c r="D39" s="14"/>
      <c r="E39" s="5"/>
      <c r="F39" s="6"/>
      <c r="G39" s="5"/>
      <c r="K39" s="10"/>
      <c r="M39" s="7"/>
    </row>
    <row r="40" spans="3:13" ht="14">
      <c r="C40" s="15"/>
      <c r="D40" s="16" t="s">
        <v>53</v>
      </c>
      <c r="E40" s="5"/>
      <c r="F40" s="6"/>
      <c r="G40" s="5"/>
      <c r="K40" s="10"/>
      <c r="M40" s="7"/>
    </row>
    <row r="41" spans="3:13" ht="14">
      <c r="C41" s="17" t="s">
        <v>22</v>
      </c>
      <c r="D41" s="17" t="s">
        <v>23</v>
      </c>
      <c r="E41" s="17" t="s">
        <v>24</v>
      </c>
      <c r="F41" s="18" t="s">
        <v>81</v>
      </c>
      <c r="G41" s="17" t="s">
        <v>164</v>
      </c>
      <c r="K41" s="10"/>
      <c r="M41" s="7"/>
    </row>
    <row r="42" spans="3:13">
      <c r="C42" s="5" t="s">
        <v>181</v>
      </c>
      <c r="D42" s="5" t="s">
        <v>248</v>
      </c>
      <c r="E42" s="10" t="s">
        <v>84</v>
      </c>
      <c r="F42" s="20">
        <v>62.5</v>
      </c>
      <c r="G42" s="19">
        <v>42.412500828504598</v>
      </c>
      <c r="K42" s="10"/>
      <c r="M42" s="7"/>
    </row>
    <row r="43" spans="3:13">
      <c r="C43" s="5" t="s">
        <v>169</v>
      </c>
      <c r="D43" s="5" t="s">
        <v>248</v>
      </c>
      <c r="E43" s="10" t="s">
        <v>134</v>
      </c>
      <c r="F43" s="20">
        <v>52.5</v>
      </c>
      <c r="G43" s="19">
        <v>39.899999499320998</v>
      </c>
      <c r="K43" s="10"/>
      <c r="M43" s="7"/>
    </row>
    <row r="44" spans="3:13">
      <c r="C44" s="5" t="s">
        <v>176</v>
      </c>
      <c r="D44" s="5" t="s">
        <v>248</v>
      </c>
      <c r="E44" s="10" t="s">
        <v>192</v>
      </c>
      <c r="F44" s="20">
        <v>52.5</v>
      </c>
      <c r="G44" s="19">
        <v>37.4876247346401</v>
      </c>
      <c r="K44" s="10"/>
      <c r="M44" s="7"/>
    </row>
    <row r="45" spans="3:13">
      <c r="E45" s="5"/>
      <c r="F45" s="6"/>
      <c r="G45" s="5"/>
      <c r="K45" s="10"/>
      <c r="M45" s="7"/>
    </row>
    <row r="46" spans="3:13" ht="14">
      <c r="C46" s="15"/>
      <c r="D46" s="16" t="s">
        <v>161</v>
      </c>
      <c r="E46" s="5"/>
      <c r="F46" s="6"/>
      <c r="G46" s="5"/>
      <c r="K46" s="10"/>
      <c r="M46" s="7"/>
    </row>
    <row r="47" spans="3:13" ht="14">
      <c r="C47" s="17" t="s">
        <v>22</v>
      </c>
      <c r="D47" s="17" t="s">
        <v>23</v>
      </c>
      <c r="E47" s="17" t="s">
        <v>24</v>
      </c>
      <c r="F47" s="18" t="s">
        <v>81</v>
      </c>
      <c r="G47" s="17" t="s">
        <v>164</v>
      </c>
      <c r="K47" s="10"/>
      <c r="M47" s="7"/>
    </row>
    <row r="48" spans="3:13">
      <c r="C48" s="5" t="s">
        <v>168</v>
      </c>
      <c r="D48" s="5" t="s">
        <v>249</v>
      </c>
      <c r="E48" s="10" t="s">
        <v>26</v>
      </c>
      <c r="F48" s="20">
        <v>55</v>
      </c>
      <c r="G48" s="19">
        <v>45.806748867034898</v>
      </c>
      <c r="K48" s="10"/>
      <c r="M48" s="7"/>
    </row>
    <row r="49" spans="3:13">
      <c r="C49" s="5" t="s">
        <v>172</v>
      </c>
      <c r="D49" s="5" t="s">
        <v>249</v>
      </c>
      <c r="E49" s="10" t="s">
        <v>134</v>
      </c>
      <c r="F49" s="20">
        <v>55</v>
      </c>
      <c r="G49" s="19">
        <v>42.822998762130702</v>
      </c>
      <c r="K49" s="10"/>
      <c r="M49" s="7"/>
    </row>
    <row r="50" spans="3:13">
      <c r="C50" s="5" t="s">
        <v>174</v>
      </c>
      <c r="D50" s="5" t="s">
        <v>249</v>
      </c>
      <c r="E50" s="10" t="s">
        <v>134</v>
      </c>
      <c r="F50" s="20">
        <v>55</v>
      </c>
      <c r="G50" s="19">
        <v>41.745000183582299</v>
      </c>
      <c r="K50" s="10"/>
      <c r="M50" s="7"/>
    </row>
    <row r="51" spans="3:13">
      <c r="E51" s="5"/>
      <c r="F51" s="6"/>
      <c r="G51" s="5"/>
      <c r="K51" s="10"/>
      <c r="M51" s="7"/>
    </row>
    <row r="52" spans="3:13" ht="14">
      <c r="C52" s="15"/>
      <c r="D52" s="16" t="s">
        <v>43</v>
      </c>
      <c r="E52" s="5"/>
      <c r="F52" s="6"/>
      <c r="G52" s="5"/>
      <c r="K52" s="10"/>
      <c r="M52" s="7"/>
    </row>
    <row r="53" spans="3:13" ht="14">
      <c r="C53" s="17" t="s">
        <v>22</v>
      </c>
      <c r="D53" s="17" t="s">
        <v>23</v>
      </c>
      <c r="E53" s="17" t="s">
        <v>24</v>
      </c>
      <c r="F53" s="18" t="s">
        <v>81</v>
      </c>
      <c r="G53" s="17" t="s">
        <v>164</v>
      </c>
      <c r="K53" s="10"/>
      <c r="M53" s="7"/>
    </row>
    <row r="54" spans="3:13">
      <c r="C54" s="5" t="s">
        <v>188</v>
      </c>
      <c r="D54" s="5" t="s">
        <v>43</v>
      </c>
      <c r="E54" s="10" t="s">
        <v>54</v>
      </c>
      <c r="F54" s="20">
        <v>85.5</v>
      </c>
      <c r="G54" s="19">
        <v>54.365176051855101</v>
      </c>
      <c r="K54" s="10"/>
      <c r="M54" s="7"/>
    </row>
    <row r="55" spans="3:13">
      <c r="C55" s="5" t="s">
        <v>183</v>
      </c>
      <c r="D55" s="5" t="s">
        <v>43</v>
      </c>
      <c r="E55" s="10" t="s">
        <v>84</v>
      </c>
      <c r="F55" s="20">
        <v>65</v>
      </c>
      <c r="G55" s="19">
        <v>42.685500979423502</v>
      </c>
      <c r="K55" s="10"/>
      <c r="M55" s="7"/>
    </row>
    <row r="56" spans="3:13">
      <c r="C56" s="5" t="s">
        <v>186</v>
      </c>
      <c r="D56" s="5" t="s">
        <v>43</v>
      </c>
      <c r="E56" s="10" t="s">
        <v>84</v>
      </c>
      <c r="F56" s="20">
        <v>65</v>
      </c>
      <c r="G56" s="19">
        <v>42.097250223159797</v>
      </c>
      <c r="K56" s="10"/>
      <c r="M56" s="7"/>
    </row>
    <row r="57" spans="3:13">
      <c r="E57" s="5"/>
      <c r="F57" s="6"/>
      <c r="G57" s="5"/>
      <c r="K57" s="10"/>
      <c r="M57" s="7"/>
    </row>
    <row r="58" spans="3:13" ht="14">
      <c r="C58" s="15"/>
      <c r="D58" s="16" t="s">
        <v>85</v>
      </c>
      <c r="E58" s="5"/>
      <c r="F58" s="6"/>
      <c r="G58" s="5"/>
      <c r="K58" s="10"/>
      <c r="M58" s="7"/>
    </row>
    <row r="59" spans="3:13" ht="14">
      <c r="C59" s="17" t="s">
        <v>22</v>
      </c>
      <c r="D59" s="17" t="s">
        <v>23</v>
      </c>
      <c r="E59" s="17" t="s">
        <v>24</v>
      </c>
      <c r="F59" s="18" t="s">
        <v>81</v>
      </c>
      <c r="G59" s="17" t="s">
        <v>164</v>
      </c>
      <c r="K59" s="10"/>
      <c r="M59" s="7"/>
    </row>
    <row r="60" spans="3:13">
      <c r="C60" s="5" t="s">
        <v>127</v>
      </c>
      <c r="D60" s="5" t="s">
        <v>250</v>
      </c>
      <c r="E60" s="10" t="s">
        <v>135</v>
      </c>
      <c r="F60" s="20">
        <v>52.5</v>
      </c>
      <c r="G60" s="19">
        <v>29.068305596709301</v>
      </c>
      <c r="K60" s="10"/>
      <c r="M60" s="7"/>
    </row>
    <row r="61" spans="3:13">
      <c r="E61" s="5"/>
      <c r="F61" s="6"/>
      <c r="G61" s="5"/>
      <c r="K61" s="10"/>
      <c r="M61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6:J26"/>
    <mergeCell ref="A5:J5"/>
    <mergeCell ref="A8:J8"/>
    <mergeCell ref="A13:J13"/>
    <mergeCell ref="A18:J18"/>
    <mergeCell ref="A23:J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tabSelected="1"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2.66406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10.5" style="7" customWidth="1"/>
    <col min="13" max="13" width="21.1640625" style="5" customWidth="1"/>
    <col min="14" max="16384" width="9.1640625" style="3"/>
  </cols>
  <sheetData>
    <row r="1" spans="1:13" s="2" customFormat="1" ht="29" customHeight="1">
      <c r="A1" s="48" t="s">
        <v>207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253</v>
      </c>
      <c r="H3" s="62"/>
      <c r="I3" s="62"/>
      <c r="J3" s="62"/>
      <c r="K3" s="60" t="s">
        <v>86</v>
      </c>
      <c r="L3" s="60" t="s">
        <v>3</v>
      </c>
      <c r="M3" s="63" t="s">
        <v>2</v>
      </c>
    </row>
    <row r="4" spans="1:13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44" t="s">
        <v>61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3" t="s">
        <v>27</v>
      </c>
      <c r="B6" s="11" t="s">
        <v>88</v>
      </c>
      <c r="C6" s="11" t="s">
        <v>62</v>
      </c>
      <c r="D6" s="11" t="s">
        <v>63</v>
      </c>
      <c r="E6" s="12" t="s">
        <v>260</v>
      </c>
      <c r="F6" s="11" t="s">
        <v>32</v>
      </c>
      <c r="G6" s="21" t="s">
        <v>17</v>
      </c>
      <c r="H6" s="21" t="s">
        <v>120</v>
      </c>
      <c r="I6" s="22" t="s">
        <v>165</v>
      </c>
      <c r="J6" s="23"/>
      <c r="K6" s="13" t="str">
        <f>"70,0"</f>
        <v>70,0</v>
      </c>
      <c r="L6" s="13" t="str">
        <f>"46,9420"</f>
        <v>46,9420</v>
      </c>
      <c r="M6" s="42"/>
    </row>
    <row r="8" spans="1:13" ht="16">
      <c r="A8" s="71" t="s">
        <v>29</v>
      </c>
      <c r="B8" s="71"/>
      <c r="C8" s="71"/>
      <c r="D8" s="71"/>
      <c r="E8" s="72"/>
      <c r="F8" s="71"/>
      <c r="G8" s="71"/>
      <c r="H8" s="71"/>
      <c r="I8" s="71"/>
      <c r="J8" s="71"/>
    </row>
    <row r="9" spans="1:13">
      <c r="A9" s="23" t="s">
        <v>27</v>
      </c>
      <c r="B9" s="11" t="s">
        <v>92</v>
      </c>
      <c r="C9" s="11" t="s">
        <v>166</v>
      </c>
      <c r="D9" s="11" t="s">
        <v>167</v>
      </c>
      <c r="E9" s="12" t="s">
        <v>267</v>
      </c>
      <c r="F9" s="11" t="s">
        <v>78</v>
      </c>
      <c r="G9" s="21" t="s">
        <v>97</v>
      </c>
      <c r="H9" s="21" t="s">
        <v>16</v>
      </c>
      <c r="I9" s="22" t="s">
        <v>115</v>
      </c>
      <c r="J9" s="23"/>
      <c r="K9" s="13" t="str">
        <f>"60,0"</f>
        <v>60,0</v>
      </c>
      <c r="L9" s="13" t="str">
        <f>"53,2937"</f>
        <v>53,2937</v>
      </c>
      <c r="M9" s="11"/>
    </row>
    <row r="11" spans="1:13">
      <c r="F11" s="3"/>
      <c r="G11" s="3"/>
      <c r="H11" s="3"/>
      <c r="I11" s="3"/>
      <c r="J11" s="3"/>
      <c r="K11" s="3"/>
      <c r="L11" s="3"/>
      <c r="M11" s="3"/>
    </row>
    <row r="12" spans="1:13">
      <c r="F12" s="3"/>
      <c r="G12" s="3"/>
      <c r="H12" s="3"/>
      <c r="I12" s="3"/>
      <c r="J12" s="3"/>
      <c r="K12" s="3"/>
      <c r="L12" s="3"/>
      <c r="M12" s="3"/>
    </row>
    <row r="13" spans="1:13">
      <c r="F13" s="3"/>
      <c r="G13" s="3"/>
      <c r="H13" s="3"/>
      <c r="I13" s="3"/>
      <c r="J13" s="3"/>
      <c r="K13" s="3"/>
      <c r="L13" s="3"/>
      <c r="M13" s="3"/>
    </row>
    <row r="14" spans="1:13">
      <c r="F14" s="3"/>
      <c r="G14" s="3"/>
      <c r="H14" s="3"/>
      <c r="I14" s="3"/>
      <c r="J14" s="3"/>
      <c r="K14" s="3"/>
      <c r="L14" s="3"/>
      <c r="M14" s="3"/>
    </row>
    <row r="15" spans="1:13">
      <c r="F15" s="3"/>
      <c r="G15" s="3"/>
      <c r="H15" s="3"/>
      <c r="I15" s="3"/>
      <c r="J15" s="3"/>
      <c r="K15" s="3"/>
      <c r="L15" s="3"/>
      <c r="M15" s="3"/>
    </row>
    <row r="16" spans="1:13">
      <c r="F16" s="3"/>
      <c r="G16" s="3"/>
      <c r="H16" s="3"/>
      <c r="I16" s="3"/>
      <c r="J16" s="3"/>
      <c r="K16" s="3"/>
      <c r="L16" s="3"/>
      <c r="M16" s="3"/>
    </row>
    <row r="17" spans="2:13">
      <c r="F17" s="3"/>
      <c r="G17" s="3"/>
      <c r="H17" s="3"/>
      <c r="I17" s="3"/>
      <c r="J17" s="3"/>
      <c r="K17" s="3"/>
      <c r="L17" s="3"/>
      <c r="M17" s="3"/>
    </row>
    <row r="18" spans="2:1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5"/>
  <sheetViews>
    <sheetView workbookViewId="0">
      <selection activeCell="F11" sqref="F11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0.5" style="5" bestFit="1" customWidth="1"/>
    <col min="7" max="9" width="5.5" style="10" customWidth="1"/>
    <col min="10" max="10" width="4.83203125" style="10" customWidth="1"/>
    <col min="11" max="11" width="5.5" style="10" customWidth="1"/>
    <col min="12" max="13" width="4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8.6640625" style="5" customWidth="1"/>
    <col min="22" max="16384" width="9.1640625" style="3"/>
  </cols>
  <sheetData>
    <row r="1" spans="1:21" s="2" customFormat="1" ht="29" customHeight="1">
      <c r="A1" s="48" t="s">
        <v>214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8</v>
      </c>
      <c r="H3" s="62"/>
      <c r="I3" s="62"/>
      <c r="J3" s="62"/>
      <c r="K3" s="62" t="s">
        <v>9</v>
      </c>
      <c r="L3" s="62"/>
      <c r="M3" s="62"/>
      <c r="N3" s="62"/>
      <c r="O3" s="62" t="s">
        <v>10</v>
      </c>
      <c r="P3" s="62"/>
      <c r="Q3" s="62"/>
      <c r="R3" s="62"/>
      <c r="S3" s="60" t="s">
        <v>1</v>
      </c>
      <c r="T3" s="60" t="s">
        <v>3</v>
      </c>
      <c r="U3" s="63" t="s">
        <v>2</v>
      </c>
    </row>
    <row r="4" spans="1:21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1"/>
      <c r="U4" s="64"/>
    </row>
    <row r="5" spans="1:21" ht="16">
      <c r="A5" s="44" t="s">
        <v>45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23" t="s">
        <v>27</v>
      </c>
      <c r="B6" s="11" t="s">
        <v>55</v>
      </c>
      <c r="C6" s="11" t="s">
        <v>218</v>
      </c>
      <c r="D6" s="11" t="s">
        <v>46</v>
      </c>
      <c r="E6" s="12" t="s">
        <v>259</v>
      </c>
      <c r="F6" s="11" t="s">
        <v>47</v>
      </c>
      <c r="G6" s="21" t="s">
        <v>48</v>
      </c>
      <c r="H6" s="22" t="s">
        <v>20</v>
      </c>
      <c r="I6" s="22" t="s">
        <v>20</v>
      </c>
      <c r="J6" s="23"/>
      <c r="K6" s="21" t="s">
        <v>49</v>
      </c>
      <c r="L6" s="21" t="s">
        <v>50</v>
      </c>
      <c r="M6" s="21" t="s">
        <v>13</v>
      </c>
      <c r="N6" s="23"/>
      <c r="O6" s="21" t="s">
        <v>20</v>
      </c>
      <c r="P6" s="21" t="s">
        <v>51</v>
      </c>
      <c r="Q6" s="23"/>
      <c r="R6" s="23"/>
      <c r="S6" s="13" t="str">
        <f>"317,5"</f>
        <v>317,5</v>
      </c>
      <c r="T6" s="13" t="str">
        <f>"318,1350"</f>
        <v>318,1350</v>
      </c>
      <c r="U6" s="11" t="s">
        <v>52</v>
      </c>
    </row>
    <row r="8" spans="1:2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3"/>
      <c r="T8" s="3"/>
      <c r="U8" s="3"/>
    </row>
    <row r="9" spans="1:2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3"/>
      <c r="T9" s="3"/>
      <c r="U9" s="3"/>
    </row>
    <row r="10" spans="1:2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3"/>
      <c r="T10" s="3"/>
      <c r="U10" s="3"/>
    </row>
    <row r="11" spans="1:2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3"/>
      <c r="T11" s="3"/>
      <c r="U11" s="3"/>
    </row>
    <row r="12" spans="1:2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3"/>
      <c r="T12" s="3"/>
      <c r="U12" s="3"/>
    </row>
    <row r="13" spans="1:21">
      <c r="F13" s="10"/>
      <c r="K13" s="7"/>
      <c r="L13" s="7"/>
      <c r="M13" s="5"/>
      <c r="N13" s="3"/>
      <c r="O13" s="3"/>
      <c r="P13" s="3"/>
      <c r="Q13" s="3"/>
      <c r="R13" s="3"/>
      <c r="S13" s="3"/>
      <c r="T13" s="3"/>
      <c r="U13" s="3"/>
    </row>
    <row r="14" spans="1:21">
      <c r="F14" s="10"/>
      <c r="K14" s="7"/>
      <c r="L14" s="7"/>
      <c r="M14" s="5"/>
      <c r="N14" s="3"/>
      <c r="O14" s="3"/>
      <c r="P14" s="3"/>
      <c r="Q14" s="3"/>
      <c r="R14" s="3"/>
      <c r="S14" s="3"/>
      <c r="T14" s="3"/>
      <c r="U14" s="3"/>
    </row>
    <row r="15" spans="1:21">
      <c r="F15" s="10"/>
      <c r="K15" s="7"/>
      <c r="L15" s="7"/>
      <c r="M15" s="5"/>
      <c r="N15" s="3"/>
      <c r="O15" s="3"/>
      <c r="P15" s="3"/>
      <c r="Q15" s="3"/>
      <c r="R15" s="3"/>
      <c r="S15" s="3"/>
      <c r="T15" s="3"/>
      <c r="U15" s="3"/>
    </row>
    <row r="16" spans="1:21">
      <c r="F16" s="10"/>
      <c r="K16" s="7"/>
      <c r="L16" s="7"/>
      <c r="M16" s="5"/>
      <c r="N16" s="3"/>
      <c r="O16" s="3"/>
      <c r="P16" s="3"/>
      <c r="Q16" s="3"/>
      <c r="R16" s="3"/>
      <c r="S16" s="3"/>
      <c r="T16" s="3"/>
      <c r="U16" s="3"/>
    </row>
    <row r="17" spans="3:21">
      <c r="F17" s="10"/>
      <c r="K17" s="7"/>
      <c r="L17" s="7"/>
      <c r="M17" s="5"/>
      <c r="N17" s="3"/>
      <c r="O17" s="3"/>
      <c r="P17" s="3"/>
      <c r="Q17" s="3"/>
      <c r="R17" s="3"/>
      <c r="S17" s="3"/>
      <c r="T17" s="3"/>
      <c r="U17" s="3"/>
    </row>
    <row r="18" spans="3:21">
      <c r="C18" s="10"/>
      <c r="D18" s="10"/>
      <c r="E18" s="10"/>
      <c r="F18" s="7"/>
      <c r="G18" s="7"/>
      <c r="H18" s="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3:21">
      <c r="C19" s="10"/>
      <c r="D19" s="10"/>
      <c r="E19" s="10"/>
      <c r="F19" s="7"/>
      <c r="G19" s="7"/>
      <c r="H19" s="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3:21">
      <c r="C20" s="10"/>
      <c r="D20" s="10"/>
      <c r="E20" s="10"/>
      <c r="F20" s="7"/>
      <c r="G20" s="7"/>
      <c r="H20" s="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3:21">
      <c r="C21" s="10"/>
      <c r="D21" s="10"/>
      <c r="E21" s="10"/>
      <c r="F21" s="7"/>
      <c r="G21" s="7"/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3:21">
      <c r="C22" s="10"/>
      <c r="D22" s="10"/>
      <c r="E22" s="10"/>
      <c r="F22" s="7"/>
      <c r="G22" s="7"/>
      <c r="H22" s="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3:21">
      <c r="C23" s="10"/>
      <c r="D23" s="10"/>
      <c r="E23" s="10"/>
      <c r="F23" s="7"/>
      <c r="G23" s="7"/>
      <c r="H23" s="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3:21">
      <c r="C24" s="10"/>
      <c r="D24" s="10"/>
      <c r="E24" s="10"/>
      <c r="F24" s="7"/>
      <c r="G24" s="7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>
      <c r="C25" s="10"/>
      <c r="D25" s="10"/>
      <c r="E25" s="10"/>
      <c r="F25" s="10"/>
      <c r="N25" s="7"/>
      <c r="O25" s="7"/>
      <c r="P25" s="5"/>
      <c r="Q25" s="3"/>
      <c r="R25" s="3"/>
      <c r="S25" s="3"/>
      <c r="T25" s="3"/>
      <c r="U25" s="3"/>
    </row>
  </sheetData>
  <mergeCells count="14"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2.1640625" style="5" customWidth="1"/>
    <col min="22" max="16384" width="9.1640625" style="3"/>
  </cols>
  <sheetData>
    <row r="1" spans="1:21" s="2" customFormat="1" ht="29" customHeight="1">
      <c r="A1" s="65" t="s">
        <v>215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8</v>
      </c>
      <c r="H3" s="62"/>
      <c r="I3" s="62"/>
      <c r="J3" s="62"/>
      <c r="K3" s="62" t="s">
        <v>9</v>
      </c>
      <c r="L3" s="62"/>
      <c r="M3" s="62"/>
      <c r="N3" s="62"/>
      <c r="O3" s="62" t="s">
        <v>10</v>
      </c>
      <c r="P3" s="62"/>
      <c r="Q3" s="62"/>
      <c r="R3" s="62"/>
      <c r="S3" s="60" t="s">
        <v>1</v>
      </c>
      <c r="T3" s="60" t="s">
        <v>3</v>
      </c>
      <c r="U3" s="63" t="s">
        <v>2</v>
      </c>
    </row>
    <row r="4" spans="1:21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61"/>
      <c r="U4" s="64"/>
    </row>
    <row r="5" spans="1:21" ht="16">
      <c r="A5" s="44" t="s">
        <v>29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1">
      <c r="A6" s="23" t="s">
        <v>27</v>
      </c>
      <c r="B6" s="11" t="s">
        <v>44</v>
      </c>
      <c r="C6" s="11" t="s">
        <v>30</v>
      </c>
      <c r="D6" s="11" t="s">
        <v>31</v>
      </c>
      <c r="E6" s="12" t="s">
        <v>260</v>
      </c>
      <c r="F6" s="11" t="s">
        <v>32</v>
      </c>
      <c r="G6" s="21" t="s">
        <v>33</v>
      </c>
      <c r="H6" s="21" t="s">
        <v>34</v>
      </c>
      <c r="I6" s="21" t="s">
        <v>35</v>
      </c>
      <c r="J6" s="23"/>
      <c r="K6" s="21" t="s">
        <v>36</v>
      </c>
      <c r="L6" s="22" t="s">
        <v>37</v>
      </c>
      <c r="M6" s="21" t="s">
        <v>37</v>
      </c>
      <c r="N6" s="23"/>
      <c r="O6" s="21" t="s">
        <v>38</v>
      </c>
      <c r="P6" s="21" t="s">
        <v>39</v>
      </c>
      <c r="Q6" s="21" t="s">
        <v>40</v>
      </c>
      <c r="R6" s="23"/>
      <c r="S6" s="13" t="str">
        <f>"612,5"</f>
        <v>612,5</v>
      </c>
      <c r="T6" s="13" t="str">
        <f>"553,3325"</f>
        <v>553,3325</v>
      </c>
      <c r="U6" s="11" t="s">
        <v>41</v>
      </c>
    </row>
    <row r="8" spans="1:21">
      <c r="F8" s="10"/>
      <c r="K8" s="7"/>
      <c r="L8" s="7"/>
      <c r="M8" s="5"/>
      <c r="N8" s="3"/>
      <c r="O8" s="3"/>
      <c r="P8" s="3"/>
      <c r="Q8" s="3"/>
      <c r="R8" s="3"/>
      <c r="S8" s="3"/>
      <c r="T8" s="3"/>
      <c r="U8" s="3"/>
    </row>
    <row r="9" spans="1:21">
      <c r="F9" s="10"/>
      <c r="K9" s="7"/>
      <c r="L9" s="7"/>
      <c r="M9" s="5"/>
      <c r="N9" s="3"/>
      <c r="O9" s="3"/>
      <c r="P9" s="3"/>
      <c r="Q9" s="3"/>
      <c r="R9" s="3"/>
      <c r="S9" s="3"/>
      <c r="T9" s="3"/>
      <c r="U9" s="3"/>
    </row>
    <row r="10" spans="1:21">
      <c r="F10" s="10"/>
      <c r="K10" s="7"/>
      <c r="L10" s="7"/>
      <c r="M10" s="5"/>
      <c r="N10" s="3"/>
      <c r="O10" s="3"/>
      <c r="P10" s="3"/>
      <c r="Q10" s="3"/>
      <c r="R10" s="3"/>
      <c r="S10" s="3"/>
      <c r="T10" s="3"/>
      <c r="U10" s="3"/>
    </row>
    <row r="11" spans="1:21">
      <c r="F11" s="10"/>
      <c r="K11" s="7"/>
      <c r="L11" s="7"/>
      <c r="M11" s="5"/>
      <c r="N11" s="3"/>
      <c r="O11" s="3"/>
      <c r="P11" s="3"/>
      <c r="Q11" s="3"/>
      <c r="R11" s="3"/>
      <c r="S11" s="3"/>
      <c r="T11" s="3"/>
      <c r="U11" s="3"/>
    </row>
    <row r="12" spans="1:21">
      <c r="F12" s="10"/>
      <c r="K12" s="7"/>
      <c r="L12" s="7"/>
      <c r="M12" s="5"/>
      <c r="N12" s="3"/>
      <c r="O12" s="3"/>
      <c r="P12" s="3"/>
      <c r="Q12" s="3"/>
      <c r="R12" s="3"/>
      <c r="S12" s="3"/>
      <c r="T12" s="3"/>
      <c r="U12" s="3"/>
    </row>
    <row r="13" spans="1:21">
      <c r="F13" s="10"/>
      <c r="K13" s="7"/>
      <c r="L13" s="7"/>
      <c r="M13" s="5"/>
      <c r="N13" s="3"/>
      <c r="O13" s="3"/>
      <c r="P13" s="3"/>
      <c r="Q13" s="3"/>
      <c r="R13" s="3"/>
      <c r="S13" s="3"/>
      <c r="T13" s="3"/>
      <c r="U13" s="3"/>
    </row>
    <row r="14" spans="1:21">
      <c r="F14" s="10"/>
      <c r="K14" s="7"/>
      <c r="L14" s="7"/>
      <c r="M14" s="5"/>
      <c r="N14" s="3"/>
      <c r="O14" s="3"/>
      <c r="P14" s="3"/>
      <c r="Q14" s="3"/>
      <c r="R14" s="3"/>
      <c r="S14" s="3"/>
      <c r="T14" s="3"/>
      <c r="U14" s="3"/>
    </row>
    <row r="15" spans="1:21">
      <c r="D15" s="10"/>
      <c r="E15" s="10"/>
      <c r="F15" s="10"/>
      <c r="H15" s="7"/>
      <c r="I15" s="7"/>
      <c r="J15" s="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D16" s="10"/>
      <c r="E16" s="10"/>
      <c r="F16" s="10"/>
      <c r="H16" s="7"/>
      <c r="I16" s="7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4:21">
      <c r="D17" s="10"/>
      <c r="E17" s="10"/>
      <c r="F17" s="10"/>
      <c r="H17" s="7"/>
      <c r="I17" s="7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4:21">
      <c r="D18" s="10"/>
      <c r="E18" s="10"/>
      <c r="F18" s="10"/>
      <c r="H18" s="7"/>
      <c r="I18" s="7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4:21">
      <c r="D19" s="10"/>
      <c r="E19" s="10"/>
      <c r="F19" s="10"/>
      <c r="H19" s="7"/>
      <c r="I19" s="7"/>
      <c r="J19" s="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4:21">
      <c r="D20" s="10"/>
      <c r="E20" s="10"/>
      <c r="F20" s="10"/>
      <c r="H20" s="7"/>
      <c r="I20" s="7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4:21">
      <c r="D21" s="10"/>
      <c r="E21" s="10"/>
      <c r="F21" s="10"/>
      <c r="H21" s="7"/>
      <c r="I21" s="7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</sheetData>
  <mergeCells count="14">
    <mergeCell ref="A1:U2"/>
    <mergeCell ref="A5:R5"/>
    <mergeCell ref="B3:B4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.66406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0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22.33203125" style="5" customWidth="1"/>
    <col min="18" max="16384" width="9.1640625" style="3"/>
  </cols>
  <sheetData>
    <row r="1" spans="1:17" s="2" customFormat="1" ht="29" customHeight="1">
      <c r="A1" s="48" t="s">
        <v>208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9</v>
      </c>
      <c r="H3" s="62"/>
      <c r="I3" s="62"/>
      <c r="J3" s="62"/>
      <c r="K3" s="62" t="s">
        <v>10</v>
      </c>
      <c r="L3" s="62"/>
      <c r="M3" s="62"/>
      <c r="N3" s="62"/>
      <c r="O3" s="60" t="s">
        <v>1</v>
      </c>
      <c r="P3" s="60" t="s">
        <v>3</v>
      </c>
      <c r="Q3" s="63" t="s">
        <v>2</v>
      </c>
    </row>
    <row r="4" spans="1:17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1"/>
      <c r="P4" s="61"/>
      <c r="Q4" s="64"/>
    </row>
    <row r="5" spans="1:17" ht="16">
      <c r="A5" s="44" t="s">
        <v>45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>
      <c r="A6" s="23" t="s">
        <v>27</v>
      </c>
      <c r="B6" s="11" t="s">
        <v>90</v>
      </c>
      <c r="C6" s="11" t="s">
        <v>219</v>
      </c>
      <c r="D6" s="11" t="s">
        <v>69</v>
      </c>
      <c r="E6" s="12" t="s">
        <v>261</v>
      </c>
      <c r="F6" s="11" t="s">
        <v>32</v>
      </c>
      <c r="G6" s="21" t="s">
        <v>70</v>
      </c>
      <c r="H6" s="21" t="s">
        <v>51</v>
      </c>
      <c r="I6" s="21" t="s">
        <v>71</v>
      </c>
      <c r="J6" s="23"/>
      <c r="K6" s="21" t="s">
        <v>38</v>
      </c>
      <c r="L6" s="21" t="s">
        <v>39</v>
      </c>
      <c r="M6" s="22" t="s">
        <v>72</v>
      </c>
      <c r="N6" s="23"/>
      <c r="O6" s="13" t="str">
        <f>"365,0"</f>
        <v>365,0</v>
      </c>
      <c r="P6" s="13" t="str">
        <f>"356,9700"</f>
        <v>356,9700</v>
      </c>
      <c r="Q6" s="42"/>
    </row>
    <row r="8" spans="1:17">
      <c r="F8" s="10"/>
      <c r="G8" s="7"/>
      <c r="H8" s="7"/>
      <c r="I8" s="5"/>
      <c r="J8" s="3"/>
      <c r="K8" s="3"/>
      <c r="L8" s="3"/>
      <c r="M8" s="3"/>
      <c r="N8" s="3"/>
      <c r="O8" s="3"/>
      <c r="P8" s="3"/>
      <c r="Q8" s="3"/>
    </row>
    <row r="9" spans="1:17">
      <c r="F9" s="10"/>
      <c r="G9" s="7"/>
      <c r="H9" s="7"/>
      <c r="I9" s="5"/>
      <c r="J9" s="3"/>
      <c r="K9" s="3"/>
      <c r="L9" s="3"/>
      <c r="M9" s="3"/>
      <c r="N9" s="3"/>
      <c r="O9" s="3"/>
      <c r="P9" s="3"/>
      <c r="Q9" s="3"/>
    </row>
    <row r="10" spans="1:17">
      <c r="F10" s="10"/>
      <c r="G10" s="7"/>
      <c r="H10" s="7"/>
      <c r="I10" s="5"/>
      <c r="J10" s="3"/>
      <c r="K10" s="3"/>
      <c r="L10" s="3"/>
      <c r="M10" s="3"/>
      <c r="N10" s="3"/>
      <c r="O10" s="3"/>
      <c r="P10" s="3"/>
      <c r="Q10" s="3"/>
    </row>
    <row r="11" spans="1:17">
      <c r="F11" s="10"/>
      <c r="G11" s="7"/>
      <c r="H11" s="7"/>
      <c r="I11" s="5"/>
      <c r="J11" s="3"/>
      <c r="K11" s="3"/>
      <c r="L11" s="3"/>
      <c r="M11" s="3"/>
      <c r="N11" s="3"/>
      <c r="O11" s="3"/>
      <c r="P11" s="3"/>
      <c r="Q11" s="3"/>
    </row>
    <row r="12" spans="1:17">
      <c r="F12" s="10"/>
      <c r="G12" s="7"/>
      <c r="H12" s="7"/>
      <c r="I12" s="5"/>
      <c r="J12" s="3"/>
      <c r="K12" s="3"/>
      <c r="L12" s="3"/>
      <c r="M12" s="3"/>
      <c r="N12" s="3"/>
      <c r="O12" s="3"/>
      <c r="P12" s="3"/>
      <c r="Q12" s="3"/>
    </row>
    <row r="13" spans="1:17">
      <c r="C13" s="7"/>
      <c r="D13" s="7"/>
      <c r="E13" s="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C14" s="7"/>
      <c r="D14" s="7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C15" s="7"/>
      <c r="D15" s="7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C16" s="7"/>
      <c r="D16" s="7"/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3:17">
      <c r="C17" s="7"/>
      <c r="D17" s="7"/>
      <c r="E17" s="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3:17">
      <c r="C18" s="7"/>
      <c r="D18" s="7"/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3:17">
      <c r="C19" s="7"/>
      <c r="D19" s="7"/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3:17">
      <c r="C20" s="7"/>
      <c r="D20" s="7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3:17">
      <c r="E21" s="5"/>
      <c r="F21" s="10"/>
      <c r="G21" s="7"/>
      <c r="H21" s="7"/>
      <c r="I21" s="5"/>
      <c r="J21" s="3"/>
      <c r="K21" s="3"/>
      <c r="L21" s="3"/>
      <c r="M21" s="3"/>
      <c r="N21" s="3"/>
      <c r="O21" s="3"/>
      <c r="P21" s="3"/>
      <c r="Q21" s="3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2"/>
  <sheetViews>
    <sheetView topLeftCell="A2"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3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8" t="s">
        <v>212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9</v>
      </c>
      <c r="H3" s="62"/>
      <c r="I3" s="62"/>
      <c r="J3" s="62"/>
      <c r="K3" s="60" t="s">
        <v>86</v>
      </c>
      <c r="L3" s="60" t="s">
        <v>3</v>
      </c>
      <c r="M3" s="63" t="s">
        <v>2</v>
      </c>
    </row>
    <row r="4" spans="1:13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44" t="s">
        <v>57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3" t="s">
        <v>27</v>
      </c>
      <c r="B6" s="11" t="s">
        <v>136</v>
      </c>
      <c r="C6" s="11" t="s">
        <v>220</v>
      </c>
      <c r="D6" s="11" t="s">
        <v>94</v>
      </c>
      <c r="E6" s="12" t="s">
        <v>262</v>
      </c>
      <c r="F6" s="11" t="s">
        <v>95</v>
      </c>
      <c r="G6" s="21" t="s">
        <v>96</v>
      </c>
      <c r="H6" s="21" t="s">
        <v>75</v>
      </c>
      <c r="I6" s="21" t="s">
        <v>97</v>
      </c>
      <c r="J6" s="23"/>
      <c r="K6" s="13" t="str">
        <f>"52,5"</f>
        <v>52,5</v>
      </c>
      <c r="L6" s="13" t="str">
        <f>"102,6375"</f>
        <v>102,6375</v>
      </c>
      <c r="M6" s="11" t="s">
        <v>98</v>
      </c>
    </row>
    <row r="8" spans="1:13" ht="16">
      <c r="A8" s="71" t="s">
        <v>99</v>
      </c>
      <c r="B8" s="71"/>
      <c r="C8" s="71"/>
      <c r="D8" s="71"/>
      <c r="E8" s="72"/>
      <c r="F8" s="71"/>
      <c r="G8" s="71"/>
      <c r="H8" s="71"/>
      <c r="I8" s="71"/>
      <c r="J8" s="71"/>
    </row>
    <row r="9" spans="1:13">
      <c r="A9" s="23" t="s">
        <v>27</v>
      </c>
      <c r="B9" s="11" t="s">
        <v>137</v>
      </c>
      <c r="C9" s="11" t="s">
        <v>221</v>
      </c>
      <c r="D9" s="11" t="s">
        <v>101</v>
      </c>
      <c r="E9" s="12" t="s">
        <v>263</v>
      </c>
      <c r="F9" s="11" t="s">
        <v>95</v>
      </c>
      <c r="G9" s="21" t="s">
        <v>97</v>
      </c>
      <c r="H9" s="21" t="s">
        <v>16</v>
      </c>
      <c r="I9" s="21" t="s">
        <v>17</v>
      </c>
      <c r="J9" s="23"/>
      <c r="K9" s="13" t="str">
        <f>"62,5"</f>
        <v>62,5</v>
      </c>
      <c r="L9" s="13" t="str">
        <f>"104,1875"</f>
        <v>104,1875</v>
      </c>
      <c r="M9" s="11" t="s">
        <v>98</v>
      </c>
    </row>
    <row r="11" spans="1:13" ht="16">
      <c r="A11" s="71" t="s">
        <v>11</v>
      </c>
      <c r="B11" s="71"/>
      <c r="C11" s="71"/>
      <c r="D11" s="71"/>
      <c r="E11" s="72"/>
      <c r="F11" s="71"/>
      <c r="G11" s="71"/>
      <c r="H11" s="71"/>
      <c r="I11" s="71"/>
      <c r="J11" s="71"/>
    </row>
    <row r="12" spans="1:13">
      <c r="A12" s="30" t="s">
        <v>27</v>
      </c>
      <c r="B12" s="24" t="s">
        <v>138</v>
      </c>
      <c r="C12" s="24" t="s">
        <v>222</v>
      </c>
      <c r="D12" s="24" t="s">
        <v>102</v>
      </c>
      <c r="E12" s="25" t="s">
        <v>262</v>
      </c>
      <c r="F12" s="24" t="s">
        <v>95</v>
      </c>
      <c r="G12" s="31" t="s">
        <v>96</v>
      </c>
      <c r="H12" s="38" t="s">
        <v>75</v>
      </c>
      <c r="I12" s="38" t="s">
        <v>75</v>
      </c>
      <c r="J12" s="30"/>
      <c r="K12" s="26" t="str">
        <f>"40,0"</f>
        <v>40,0</v>
      </c>
      <c r="L12" s="26" t="str">
        <f>"56,9200"</f>
        <v>56,9200</v>
      </c>
      <c r="M12" s="24"/>
    </row>
    <row r="13" spans="1:13">
      <c r="A13" s="39" t="s">
        <v>27</v>
      </c>
      <c r="B13" s="35" t="s">
        <v>139</v>
      </c>
      <c r="C13" s="35" t="s">
        <v>223</v>
      </c>
      <c r="D13" s="35" t="s">
        <v>103</v>
      </c>
      <c r="E13" s="36" t="s">
        <v>263</v>
      </c>
      <c r="F13" s="35" t="s">
        <v>95</v>
      </c>
      <c r="G13" s="40" t="s">
        <v>104</v>
      </c>
      <c r="H13" s="40" t="s">
        <v>17</v>
      </c>
      <c r="I13" s="40" t="s">
        <v>105</v>
      </c>
      <c r="J13" s="39"/>
      <c r="K13" s="37" t="str">
        <f>"67,5"</f>
        <v>67,5</v>
      </c>
      <c r="L13" s="37" t="str">
        <f>"100,0350"</f>
        <v>100,0350</v>
      </c>
      <c r="M13" s="35" t="s">
        <v>98</v>
      </c>
    </row>
    <row r="14" spans="1:13">
      <c r="A14" s="32" t="s">
        <v>140</v>
      </c>
      <c r="B14" s="27" t="s">
        <v>141</v>
      </c>
      <c r="C14" s="27" t="s">
        <v>224</v>
      </c>
      <c r="D14" s="27" t="s">
        <v>106</v>
      </c>
      <c r="E14" s="28" t="s">
        <v>263</v>
      </c>
      <c r="F14" s="27" t="s">
        <v>95</v>
      </c>
      <c r="G14" s="33" t="s">
        <v>107</v>
      </c>
      <c r="H14" s="33" t="s">
        <v>15</v>
      </c>
      <c r="I14" s="33" t="s">
        <v>16</v>
      </c>
      <c r="J14" s="32"/>
      <c r="K14" s="29" t="str">
        <f>"60,0"</f>
        <v>60,0</v>
      </c>
      <c r="L14" s="29" t="str">
        <f>"87,6000"</f>
        <v>87,6000</v>
      </c>
      <c r="M14" s="27" t="s">
        <v>98</v>
      </c>
    </row>
    <row r="16" spans="1:13" ht="16">
      <c r="A16" s="71" t="s">
        <v>108</v>
      </c>
      <c r="B16" s="71"/>
      <c r="C16" s="71"/>
      <c r="D16" s="71"/>
      <c r="E16" s="72"/>
      <c r="F16" s="71"/>
      <c r="G16" s="71"/>
      <c r="H16" s="71"/>
      <c r="I16" s="71"/>
      <c r="J16" s="71"/>
    </row>
    <row r="17" spans="1:13">
      <c r="A17" s="23" t="s">
        <v>27</v>
      </c>
      <c r="B17" s="11" t="s">
        <v>142</v>
      </c>
      <c r="C17" s="11" t="s">
        <v>109</v>
      </c>
      <c r="D17" s="11" t="s">
        <v>110</v>
      </c>
      <c r="E17" s="12" t="s">
        <v>260</v>
      </c>
      <c r="F17" s="11" t="s">
        <v>32</v>
      </c>
      <c r="G17" s="21" t="s">
        <v>48</v>
      </c>
      <c r="H17" s="21" t="s">
        <v>20</v>
      </c>
      <c r="I17" s="22" t="s">
        <v>70</v>
      </c>
      <c r="J17" s="23"/>
      <c r="K17" s="13" t="str">
        <f>"110,0"</f>
        <v>110,0</v>
      </c>
      <c r="L17" s="13" t="str">
        <f>"141,9000"</f>
        <v>141,9000</v>
      </c>
      <c r="M17" s="42"/>
    </row>
    <row r="19" spans="1:13" ht="16">
      <c r="A19" s="71" t="s">
        <v>111</v>
      </c>
      <c r="B19" s="71"/>
      <c r="C19" s="71"/>
      <c r="D19" s="71"/>
      <c r="E19" s="72"/>
      <c r="F19" s="71"/>
      <c r="G19" s="71"/>
      <c r="H19" s="71"/>
      <c r="I19" s="71"/>
      <c r="J19" s="71"/>
    </row>
    <row r="20" spans="1:13">
      <c r="A20" s="30" t="s">
        <v>27</v>
      </c>
      <c r="B20" s="24" t="s">
        <v>143</v>
      </c>
      <c r="C20" s="24" t="s">
        <v>225</v>
      </c>
      <c r="D20" s="24" t="s">
        <v>112</v>
      </c>
      <c r="E20" s="25" t="s">
        <v>263</v>
      </c>
      <c r="F20" s="24" t="s">
        <v>95</v>
      </c>
      <c r="G20" s="38" t="s">
        <v>113</v>
      </c>
      <c r="H20" s="31" t="s">
        <v>50</v>
      </c>
      <c r="I20" s="38" t="s">
        <v>13</v>
      </c>
      <c r="J20" s="30"/>
      <c r="K20" s="26" t="str">
        <f>"85,0"</f>
        <v>85,0</v>
      </c>
      <c r="L20" s="26" t="str">
        <f>"97,7670"</f>
        <v>97,7670</v>
      </c>
      <c r="M20" s="24" t="s">
        <v>98</v>
      </c>
    </row>
    <row r="21" spans="1:13">
      <c r="A21" s="32" t="s">
        <v>140</v>
      </c>
      <c r="B21" s="27" t="s">
        <v>144</v>
      </c>
      <c r="C21" s="27" t="s">
        <v>226</v>
      </c>
      <c r="D21" s="27" t="s">
        <v>114</v>
      </c>
      <c r="E21" s="28" t="s">
        <v>263</v>
      </c>
      <c r="F21" s="27" t="s">
        <v>95</v>
      </c>
      <c r="G21" s="33" t="s">
        <v>104</v>
      </c>
      <c r="H21" s="33" t="s">
        <v>115</v>
      </c>
      <c r="I21" s="34" t="s">
        <v>113</v>
      </c>
      <c r="J21" s="32"/>
      <c r="K21" s="29" t="str">
        <f>"65,0"</f>
        <v>65,0</v>
      </c>
      <c r="L21" s="29" t="str">
        <f>"72,6050"</f>
        <v>72,6050</v>
      </c>
      <c r="M21" s="27" t="s">
        <v>98</v>
      </c>
    </row>
    <row r="23" spans="1:13" ht="16">
      <c r="A23" s="71" t="s">
        <v>61</v>
      </c>
      <c r="B23" s="71"/>
      <c r="C23" s="71"/>
      <c r="D23" s="71"/>
      <c r="E23" s="72"/>
      <c r="F23" s="71"/>
      <c r="G23" s="71"/>
      <c r="H23" s="71"/>
      <c r="I23" s="71"/>
      <c r="J23" s="71"/>
    </row>
    <row r="24" spans="1:13">
      <c r="A24" s="30" t="s">
        <v>27</v>
      </c>
      <c r="B24" s="24" t="s">
        <v>145</v>
      </c>
      <c r="C24" s="24" t="s">
        <v>227</v>
      </c>
      <c r="D24" s="24" t="s">
        <v>116</v>
      </c>
      <c r="E24" s="25" t="s">
        <v>262</v>
      </c>
      <c r="F24" s="24" t="s">
        <v>95</v>
      </c>
      <c r="G24" s="31" t="s">
        <v>107</v>
      </c>
      <c r="H24" s="31" t="s">
        <v>104</v>
      </c>
      <c r="I24" s="31" t="s">
        <v>17</v>
      </c>
      <c r="J24" s="30"/>
      <c r="K24" s="26" t="str">
        <f>"62,5"</f>
        <v>62,5</v>
      </c>
      <c r="L24" s="26" t="str">
        <f>"67,1500"</f>
        <v>67,1500</v>
      </c>
      <c r="M24" s="24" t="s">
        <v>98</v>
      </c>
    </row>
    <row r="25" spans="1:13">
      <c r="A25" s="32" t="s">
        <v>56</v>
      </c>
      <c r="B25" s="27" t="s">
        <v>146</v>
      </c>
      <c r="C25" s="27" t="s">
        <v>228</v>
      </c>
      <c r="D25" s="27" t="s">
        <v>117</v>
      </c>
      <c r="E25" s="28" t="s">
        <v>264</v>
      </c>
      <c r="F25" s="27" t="s">
        <v>32</v>
      </c>
      <c r="G25" s="34" t="s">
        <v>71</v>
      </c>
      <c r="H25" s="34" t="s">
        <v>71</v>
      </c>
      <c r="I25" s="34" t="s">
        <v>71</v>
      </c>
      <c r="J25" s="32"/>
      <c r="K25" s="29" t="str">
        <f>"0.00"</f>
        <v>0.00</v>
      </c>
      <c r="L25" s="29" t="str">
        <f>"0,0000"</f>
        <v>0,0000</v>
      </c>
      <c r="M25" s="27"/>
    </row>
    <row r="27" spans="1:13" ht="16">
      <c r="A27" s="71" t="s">
        <v>45</v>
      </c>
      <c r="B27" s="71"/>
      <c r="C27" s="71"/>
      <c r="D27" s="71"/>
      <c r="E27" s="72"/>
      <c r="F27" s="71"/>
      <c r="G27" s="71"/>
      <c r="H27" s="71"/>
      <c r="I27" s="71"/>
      <c r="J27" s="71"/>
    </row>
    <row r="28" spans="1:13">
      <c r="A28" s="30" t="s">
        <v>27</v>
      </c>
      <c r="B28" s="24" t="s">
        <v>147</v>
      </c>
      <c r="C28" s="24" t="s">
        <v>229</v>
      </c>
      <c r="D28" s="24" t="s">
        <v>118</v>
      </c>
      <c r="E28" s="25" t="s">
        <v>262</v>
      </c>
      <c r="F28" s="24" t="s">
        <v>95</v>
      </c>
      <c r="G28" s="31" t="s">
        <v>104</v>
      </c>
      <c r="H28" s="31" t="s">
        <v>115</v>
      </c>
      <c r="I28" s="31" t="s">
        <v>113</v>
      </c>
      <c r="J28" s="30"/>
      <c r="K28" s="26" t="str">
        <f>"75,0"</f>
        <v>75,0</v>
      </c>
      <c r="L28" s="26" t="str">
        <f>"75,0900"</f>
        <v>75,0900</v>
      </c>
      <c r="M28" s="24" t="s">
        <v>98</v>
      </c>
    </row>
    <row r="29" spans="1:13">
      <c r="A29" s="32" t="s">
        <v>27</v>
      </c>
      <c r="B29" s="27" t="s">
        <v>148</v>
      </c>
      <c r="C29" s="27" t="s">
        <v>230</v>
      </c>
      <c r="D29" s="27" t="s">
        <v>119</v>
      </c>
      <c r="E29" s="28" t="s">
        <v>263</v>
      </c>
      <c r="F29" s="27" t="s">
        <v>95</v>
      </c>
      <c r="G29" s="33" t="s">
        <v>120</v>
      </c>
      <c r="H29" s="33" t="s">
        <v>121</v>
      </c>
      <c r="I29" s="34" t="s">
        <v>49</v>
      </c>
      <c r="J29" s="32"/>
      <c r="K29" s="29" t="str">
        <f>"77,5"</f>
        <v>77,5</v>
      </c>
      <c r="L29" s="29" t="str">
        <f>"75,7640"</f>
        <v>75,7640</v>
      </c>
      <c r="M29" s="27" t="s">
        <v>98</v>
      </c>
    </row>
    <row r="31" spans="1:13" ht="16">
      <c r="A31" s="71" t="s">
        <v>73</v>
      </c>
      <c r="B31" s="71"/>
      <c r="C31" s="71"/>
      <c r="D31" s="71"/>
      <c r="E31" s="72"/>
      <c r="F31" s="71"/>
      <c r="G31" s="71"/>
      <c r="H31" s="71"/>
      <c r="I31" s="71"/>
      <c r="J31" s="71"/>
    </row>
    <row r="32" spans="1:13">
      <c r="A32" s="23" t="s">
        <v>27</v>
      </c>
      <c r="B32" s="11" t="s">
        <v>149</v>
      </c>
      <c r="C32" s="11" t="s">
        <v>231</v>
      </c>
      <c r="D32" s="11" t="s">
        <v>123</v>
      </c>
      <c r="E32" s="12" t="s">
        <v>263</v>
      </c>
      <c r="F32" s="11" t="s">
        <v>32</v>
      </c>
      <c r="G32" s="21" t="s">
        <v>79</v>
      </c>
      <c r="H32" s="21" t="s">
        <v>36</v>
      </c>
      <c r="I32" s="21" t="s">
        <v>124</v>
      </c>
      <c r="J32" s="23"/>
      <c r="K32" s="13" t="str">
        <f>"147,5"</f>
        <v>147,5</v>
      </c>
      <c r="L32" s="13" t="str">
        <f>"135,8475"</f>
        <v>135,8475</v>
      </c>
      <c r="M32" s="11" t="s">
        <v>125</v>
      </c>
    </row>
    <row r="34" spans="1:13" ht="16">
      <c r="A34" s="71" t="s">
        <v>126</v>
      </c>
      <c r="B34" s="71"/>
      <c r="C34" s="71"/>
      <c r="D34" s="71"/>
      <c r="E34" s="72"/>
      <c r="F34" s="71"/>
      <c r="G34" s="71"/>
      <c r="H34" s="71"/>
      <c r="I34" s="71"/>
      <c r="J34" s="71"/>
    </row>
    <row r="35" spans="1:13">
      <c r="A35" s="30" t="s">
        <v>27</v>
      </c>
      <c r="B35" s="24" t="s">
        <v>150</v>
      </c>
      <c r="C35" s="24" t="s">
        <v>128</v>
      </c>
      <c r="D35" s="24" t="s">
        <v>129</v>
      </c>
      <c r="E35" s="25" t="s">
        <v>260</v>
      </c>
      <c r="F35" s="24" t="s">
        <v>130</v>
      </c>
      <c r="G35" s="31" t="s">
        <v>19</v>
      </c>
      <c r="H35" s="31" t="s">
        <v>70</v>
      </c>
      <c r="I35" s="31" t="s">
        <v>131</v>
      </c>
      <c r="J35" s="30"/>
      <c r="K35" s="26" t="str">
        <f>"122,5"</f>
        <v>122,5</v>
      </c>
      <c r="L35" s="26" t="str">
        <f>"105,4235"</f>
        <v>105,4235</v>
      </c>
      <c r="M35" s="24" t="s">
        <v>132</v>
      </c>
    </row>
    <row r="36" spans="1:13">
      <c r="A36" s="32" t="s">
        <v>27</v>
      </c>
      <c r="B36" s="27" t="s">
        <v>150</v>
      </c>
      <c r="C36" s="27" t="s">
        <v>232</v>
      </c>
      <c r="D36" s="27" t="s">
        <v>129</v>
      </c>
      <c r="E36" s="28" t="s">
        <v>261</v>
      </c>
      <c r="F36" s="27" t="s">
        <v>130</v>
      </c>
      <c r="G36" s="33" t="s">
        <v>19</v>
      </c>
      <c r="H36" s="33" t="s">
        <v>70</v>
      </c>
      <c r="I36" s="33" t="s">
        <v>131</v>
      </c>
      <c r="J36" s="32"/>
      <c r="K36" s="29" t="str">
        <f>"122,5"</f>
        <v>122,5</v>
      </c>
      <c r="L36" s="29" t="str">
        <f>"105,9506"</f>
        <v>105,9506</v>
      </c>
      <c r="M36" s="27" t="s">
        <v>132</v>
      </c>
    </row>
    <row r="37" spans="1:13">
      <c r="F37" s="10"/>
      <c r="J37" s="7"/>
      <c r="L37" s="5"/>
      <c r="M37" s="3"/>
    </row>
    <row r="38" spans="1:13">
      <c r="M38" s="3"/>
    </row>
    <row r="39" spans="1:13">
      <c r="M39" s="3"/>
    </row>
    <row r="40" spans="1:13" ht="18">
      <c r="B40" s="9" t="s">
        <v>7</v>
      </c>
      <c r="C40" s="9"/>
      <c r="M40" s="3"/>
    </row>
    <row r="41" spans="1:13" ht="16">
      <c r="B41" s="14" t="s">
        <v>42</v>
      </c>
      <c r="C41" s="14"/>
      <c r="M41" s="3"/>
    </row>
    <row r="42" spans="1:13" ht="14">
      <c r="B42" s="15"/>
      <c r="C42" s="16" t="s">
        <v>53</v>
      </c>
      <c r="M42" s="3"/>
    </row>
    <row r="43" spans="1:13" ht="14">
      <c r="B43" s="17" t="s">
        <v>22</v>
      </c>
      <c r="C43" s="17" t="s">
        <v>23</v>
      </c>
      <c r="D43" s="17" t="s">
        <v>252</v>
      </c>
      <c r="E43" s="18" t="s">
        <v>81</v>
      </c>
      <c r="F43" s="17" t="s">
        <v>25</v>
      </c>
      <c r="M43" s="3"/>
    </row>
    <row r="44" spans="1:13">
      <c r="B44" s="5" t="s">
        <v>122</v>
      </c>
      <c r="C44" s="5" t="s">
        <v>233</v>
      </c>
      <c r="D44" s="10" t="s">
        <v>83</v>
      </c>
      <c r="E44" s="20">
        <v>147.5</v>
      </c>
      <c r="F44" s="19">
        <v>135.84750056266799</v>
      </c>
      <c r="G44" s="5"/>
      <c r="K44" s="10"/>
      <c r="M44" s="7"/>
    </row>
    <row r="45" spans="1:13">
      <c r="B45" s="5" t="s">
        <v>100</v>
      </c>
      <c r="C45" s="5" t="s">
        <v>233</v>
      </c>
      <c r="D45" s="10" t="s">
        <v>133</v>
      </c>
      <c r="E45" s="20">
        <v>62.5</v>
      </c>
      <c r="F45" s="19">
        <v>104.187503457069</v>
      </c>
      <c r="G45" s="5"/>
      <c r="K45" s="10"/>
      <c r="M45" s="7"/>
    </row>
    <row r="46" spans="1:13">
      <c r="B46" s="5" t="s">
        <v>93</v>
      </c>
      <c r="C46" s="5" t="s">
        <v>234</v>
      </c>
      <c r="D46" s="10" t="s">
        <v>82</v>
      </c>
      <c r="E46" s="20">
        <v>52.5</v>
      </c>
      <c r="F46" s="19">
        <v>102.637502253056</v>
      </c>
      <c r="K46" s="10"/>
      <c r="M46" s="7"/>
    </row>
    <row r="47" spans="1:13">
      <c r="K47" s="10"/>
      <c r="M47" s="7"/>
    </row>
    <row r="48" spans="1:13">
      <c r="K48" s="10"/>
      <c r="M48" s="7"/>
    </row>
    <row r="49" spans="11:13">
      <c r="K49" s="10"/>
      <c r="M49" s="7"/>
    </row>
    <row r="50" spans="11:13">
      <c r="K50" s="10"/>
      <c r="M50" s="7"/>
    </row>
    <row r="51" spans="11:13">
      <c r="K51" s="10"/>
      <c r="M51" s="7"/>
    </row>
    <row r="52" spans="11:13">
      <c r="K52" s="10"/>
      <c r="M52" s="7"/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1:J31"/>
    <mergeCell ref="A34:J34"/>
    <mergeCell ref="B3:B4"/>
    <mergeCell ref="A8:J8"/>
    <mergeCell ref="A11:J11"/>
    <mergeCell ref="A16:J16"/>
    <mergeCell ref="A19:J19"/>
    <mergeCell ref="A23:J23"/>
    <mergeCell ref="A27:J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5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4.3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0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6.33203125" style="5" customWidth="1"/>
    <col min="14" max="16384" width="9.1640625" style="3"/>
  </cols>
  <sheetData>
    <row r="1" spans="1:13" s="2" customFormat="1" ht="29" customHeight="1">
      <c r="A1" s="48" t="s">
        <v>213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9</v>
      </c>
      <c r="H3" s="62"/>
      <c r="I3" s="62"/>
      <c r="J3" s="62"/>
      <c r="K3" s="60" t="s">
        <v>86</v>
      </c>
      <c r="L3" s="60" t="s">
        <v>3</v>
      </c>
      <c r="M3" s="63" t="s">
        <v>2</v>
      </c>
    </row>
    <row r="4" spans="1:13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44" t="s">
        <v>57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3" t="s">
        <v>27</v>
      </c>
      <c r="B6" s="11" t="s">
        <v>87</v>
      </c>
      <c r="C6" s="11" t="s">
        <v>235</v>
      </c>
      <c r="D6" s="11" t="s">
        <v>58</v>
      </c>
      <c r="E6" s="12" t="s">
        <v>262</v>
      </c>
      <c r="F6" s="11" t="s">
        <v>47</v>
      </c>
      <c r="G6" s="22" t="s">
        <v>59</v>
      </c>
      <c r="H6" s="21" t="s">
        <v>59</v>
      </c>
      <c r="I6" s="22" t="s">
        <v>60</v>
      </c>
      <c r="J6" s="23"/>
      <c r="K6" s="13" t="str">
        <f>"32,5"</f>
        <v>32,5</v>
      </c>
      <c r="L6" s="13" t="str">
        <f>"63,5375"</f>
        <v>63,5375</v>
      </c>
      <c r="M6" s="11" t="s">
        <v>52</v>
      </c>
    </row>
    <row r="8" spans="1:13" ht="16">
      <c r="A8" s="71" t="s">
        <v>61</v>
      </c>
      <c r="B8" s="71"/>
      <c r="C8" s="71"/>
      <c r="D8" s="71"/>
      <c r="E8" s="72"/>
      <c r="F8" s="71"/>
      <c r="G8" s="71"/>
      <c r="H8" s="71"/>
      <c r="I8" s="71"/>
      <c r="J8" s="71"/>
    </row>
    <row r="9" spans="1:13">
      <c r="A9" s="23" t="s">
        <v>27</v>
      </c>
      <c r="B9" s="11" t="s">
        <v>88</v>
      </c>
      <c r="C9" s="11" t="s">
        <v>62</v>
      </c>
      <c r="D9" s="11" t="s">
        <v>63</v>
      </c>
      <c r="E9" s="12" t="s">
        <v>260</v>
      </c>
      <c r="F9" s="11" t="s">
        <v>32</v>
      </c>
      <c r="G9" s="21" t="s">
        <v>64</v>
      </c>
      <c r="H9" s="21" t="s">
        <v>65</v>
      </c>
      <c r="I9" s="21" t="s">
        <v>66</v>
      </c>
      <c r="J9" s="23"/>
      <c r="K9" s="13" t="str">
        <f>"155,0"</f>
        <v>155,0</v>
      </c>
      <c r="L9" s="13" t="str">
        <f>"167,4620"</f>
        <v>167,4620</v>
      </c>
      <c r="M9" s="42"/>
    </row>
    <row r="11" spans="1:13" ht="16">
      <c r="A11" s="71" t="s">
        <v>45</v>
      </c>
      <c r="B11" s="71"/>
      <c r="C11" s="71"/>
      <c r="D11" s="71"/>
      <c r="E11" s="72"/>
      <c r="F11" s="71"/>
      <c r="G11" s="71"/>
      <c r="H11" s="71"/>
      <c r="I11" s="71"/>
      <c r="J11" s="71"/>
    </row>
    <row r="12" spans="1:13">
      <c r="A12" s="30" t="s">
        <v>27</v>
      </c>
      <c r="B12" s="24" t="s">
        <v>89</v>
      </c>
      <c r="C12" s="24" t="s">
        <v>236</v>
      </c>
      <c r="D12" s="24" t="s">
        <v>67</v>
      </c>
      <c r="E12" s="25" t="s">
        <v>262</v>
      </c>
      <c r="F12" s="24" t="s">
        <v>47</v>
      </c>
      <c r="G12" s="31" t="s">
        <v>50</v>
      </c>
      <c r="H12" s="31" t="s">
        <v>13</v>
      </c>
      <c r="I12" s="31" t="s">
        <v>68</v>
      </c>
      <c r="J12" s="30"/>
      <c r="K12" s="26" t="str">
        <f>"92,5"</f>
        <v>92,5</v>
      </c>
      <c r="L12" s="26" t="str">
        <f>"93,9615"</f>
        <v>93,9615</v>
      </c>
      <c r="M12" s="24" t="s">
        <v>52</v>
      </c>
    </row>
    <row r="13" spans="1:13">
      <c r="A13" s="32" t="s">
        <v>27</v>
      </c>
      <c r="B13" s="27" t="s">
        <v>90</v>
      </c>
      <c r="C13" s="27" t="s">
        <v>219</v>
      </c>
      <c r="D13" s="27" t="s">
        <v>69</v>
      </c>
      <c r="E13" s="28" t="s">
        <v>261</v>
      </c>
      <c r="F13" s="27" t="s">
        <v>32</v>
      </c>
      <c r="G13" s="33" t="s">
        <v>70</v>
      </c>
      <c r="H13" s="33" t="s">
        <v>51</v>
      </c>
      <c r="I13" s="33" t="s">
        <v>71</v>
      </c>
      <c r="J13" s="32"/>
      <c r="K13" s="29" t="str">
        <f>"125,0"</f>
        <v>125,0</v>
      </c>
      <c r="L13" s="29" t="str">
        <f>"122,2500"</f>
        <v>122,2500</v>
      </c>
      <c r="M13" s="41"/>
    </row>
    <row r="15" spans="1:13" ht="16">
      <c r="A15" s="71" t="s">
        <v>73</v>
      </c>
      <c r="B15" s="71"/>
      <c r="C15" s="71"/>
      <c r="D15" s="71"/>
      <c r="E15" s="72"/>
      <c r="F15" s="71"/>
      <c r="G15" s="71"/>
      <c r="H15" s="71"/>
      <c r="I15" s="71"/>
      <c r="J15" s="71"/>
    </row>
    <row r="16" spans="1:13">
      <c r="A16" s="23" t="s">
        <v>27</v>
      </c>
      <c r="B16" s="11" t="s">
        <v>91</v>
      </c>
      <c r="C16" s="11" t="s">
        <v>237</v>
      </c>
      <c r="D16" s="11" t="s">
        <v>74</v>
      </c>
      <c r="E16" s="12" t="s">
        <v>262</v>
      </c>
      <c r="F16" s="11" t="s">
        <v>47</v>
      </c>
      <c r="G16" s="22" t="s">
        <v>75</v>
      </c>
      <c r="H16" s="21" t="s">
        <v>75</v>
      </c>
      <c r="I16" s="21" t="s">
        <v>76</v>
      </c>
      <c r="J16" s="23"/>
      <c r="K16" s="13" t="str">
        <f>"47,5"</f>
        <v>47,5</v>
      </c>
      <c r="L16" s="13" t="str">
        <f>"43,9375"</f>
        <v>43,9375</v>
      </c>
      <c r="M16" s="11" t="s">
        <v>52</v>
      </c>
    </row>
    <row r="18" spans="1:13" ht="16">
      <c r="A18" s="71" t="s">
        <v>29</v>
      </c>
      <c r="B18" s="71"/>
      <c r="C18" s="71"/>
      <c r="D18" s="71"/>
      <c r="E18" s="72"/>
      <c r="F18" s="71"/>
      <c r="G18" s="71"/>
      <c r="H18" s="71"/>
      <c r="I18" s="71"/>
      <c r="J18" s="71"/>
    </row>
    <row r="19" spans="1:13">
      <c r="A19" s="23" t="s">
        <v>27</v>
      </c>
      <c r="B19" s="11" t="s">
        <v>92</v>
      </c>
      <c r="C19" s="11" t="s">
        <v>238</v>
      </c>
      <c r="D19" s="11" t="s">
        <v>77</v>
      </c>
      <c r="E19" s="12" t="s">
        <v>265</v>
      </c>
      <c r="F19" s="11" t="s">
        <v>78</v>
      </c>
      <c r="G19" s="21" t="s">
        <v>79</v>
      </c>
      <c r="H19" s="22" t="s">
        <v>80</v>
      </c>
      <c r="I19" s="22" t="s">
        <v>80</v>
      </c>
      <c r="J19" s="23"/>
      <c r="K19" s="13" t="str">
        <f>"132,5"</f>
        <v>132,5</v>
      </c>
      <c r="L19" s="13" t="str">
        <f>"191,8811"</f>
        <v>191,8811</v>
      </c>
      <c r="M19" s="11"/>
    </row>
    <row r="21" spans="1:13">
      <c r="F21" s="3"/>
      <c r="G21" s="3"/>
      <c r="H21" s="3"/>
      <c r="I21" s="3"/>
      <c r="J21" s="3"/>
      <c r="K21" s="3"/>
      <c r="L21" s="3"/>
      <c r="M21" s="3"/>
    </row>
    <row r="22" spans="1:13">
      <c r="F22" s="3"/>
      <c r="G22" s="3"/>
      <c r="H22" s="3"/>
      <c r="I22" s="3"/>
      <c r="J22" s="3"/>
      <c r="K22" s="3"/>
      <c r="L22" s="3"/>
      <c r="M22" s="3"/>
    </row>
    <row r="23" spans="1:13">
      <c r="F23" s="3"/>
      <c r="G23" s="3"/>
      <c r="H23" s="3"/>
      <c r="I23" s="3"/>
      <c r="J23" s="3"/>
      <c r="K23" s="3"/>
      <c r="L23" s="3"/>
      <c r="M23" s="3"/>
    </row>
    <row r="24" spans="1:13">
      <c r="F24" s="3"/>
      <c r="G24" s="3"/>
      <c r="H24" s="3"/>
      <c r="I24" s="3"/>
      <c r="J24" s="3"/>
      <c r="K24" s="3"/>
      <c r="L24" s="3"/>
      <c r="M24" s="3"/>
    </row>
    <row r="25" spans="1:13">
      <c r="F25" s="3"/>
      <c r="G25" s="3"/>
      <c r="H25" s="3"/>
      <c r="I25" s="3"/>
      <c r="J25" s="3"/>
      <c r="K25" s="3"/>
      <c r="L25" s="3"/>
      <c r="M25" s="3"/>
    </row>
    <row r="26" spans="1:13">
      <c r="F26" s="3"/>
      <c r="G26" s="3"/>
      <c r="H26" s="3"/>
      <c r="I26" s="3"/>
      <c r="J26" s="3"/>
      <c r="K26" s="43"/>
      <c r="L26" s="3"/>
      <c r="M26" s="3"/>
    </row>
    <row r="27" spans="1:1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A18:J18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5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9.832031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8.1640625" style="5" customWidth="1"/>
    <col min="14" max="16384" width="9.1640625" style="3"/>
  </cols>
  <sheetData>
    <row r="1" spans="1:13" s="2" customFormat="1" ht="29" customHeight="1">
      <c r="A1" s="48" t="s">
        <v>211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9</v>
      </c>
      <c r="H3" s="62"/>
      <c r="I3" s="62"/>
      <c r="J3" s="62"/>
      <c r="K3" s="60" t="s">
        <v>86</v>
      </c>
      <c r="L3" s="60" t="s">
        <v>3</v>
      </c>
      <c r="M3" s="63" t="s">
        <v>2</v>
      </c>
    </row>
    <row r="4" spans="1:13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44" t="s">
        <v>45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3" t="s">
        <v>27</v>
      </c>
      <c r="B6" s="11" t="s">
        <v>153</v>
      </c>
      <c r="C6" s="11" t="s">
        <v>151</v>
      </c>
      <c r="D6" s="11" t="s">
        <v>152</v>
      </c>
      <c r="E6" s="12" t="s">
        <v>260</v>
      </c>
      <c r="F6" s="11" t="s">
        <v>95</v>
      </c>
      <c r="G6" s="21" t="s">
        <v>36</v>
      </c>
      <c r="H6" s="22" t="s">
        <v>124</v>
      </c>
      <c r="I6" s="21" t="s">
        <v>65</v>
      </c>
      <c r="J6" s="23"/>
      <c r="K6" s="13" t="str">
        <f>"150,0"</f>
        <v>150,0</v>
      </c>
      <c r="L6" s="13" t="str">
        <f>"145,8000"</f>
        <v>145,8000</v>
      </c>
      <c r="M6" s="11"/>
    </row>
    <row r="8" spans="1:13">
      <c r="F8" s="3"/>
      <c r="G8" s="3"/>
      <c r="H8" s="3"/>
      <c r="I8" s="3"/>
      <c r="J8" s="3"/>
      <c r="K8" s="3"/>
      <c r="L8" s="3"/>
      <c r="M8" s="3"/>
    </row>
    <row r="9" spans="1:13">
      <c r="F9" s="3"/>
      <c r="G9" s="3"/>
      <c r="H9" s="3"/>
      <c r="I9" s="3"/>
      <c r="J9" s="3"/>
      <c r="K9" s="3"/>
      <c r="L9" s="3"/>
      <c r="M9" s="3"/>
    </row>
    <row r="10" spans="1:13">
      <c r="F10" s="3"/>
      <c r="G10" s="3"/>
      <c r="H10" s="3"/>
      <c r="I10" s="3"/>
      <c r="J10" s="3"/>
      <c r="K10" s="3"/>
      <c r="L10" s="3"/>
      <c r="M10" s="3"/>
    </row>
    <row r="11" spans="1:13">
      <c r="F11" s="3"/>
      <c r="G11" s="3"/>
      <c r="H11" s="3"/>
      <c r="I11" s="3"/>
      <c r="J11" s="3"/>
      <c r="K11" s="3"/>
      <c r="L11" s="3"/>
      <c r="M11" s="3"/>
    </row>
    <row r="12" spans="1:13">
      <c r="F12" s="3"/>
      <c r="G12" s="3"/>
      <c r="H12" s="3"/>
      <c r="I12" s="3"/>
      <c r="J12" s="3"/>
      <c r="K12" s="3"/>
      <c r="L12" s="3"/>
      <c r="M12" s="3"/>
    </row>
    <row r="13" spans="1:13"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4:13"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4:13"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4:13"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4:13"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4:13"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4:13">
      <c r="E22" s="10"/>
      <c r="F22" s="10"/>
      <c r="H22" s="7"/>
      <c r="I22" s="7"/>
      <c r="J22" s="5"/>
      <c r="K22" s="3"/>
      <c r="L22" s="3"/>
      <c r="M22" s="3"/>
    </row>
    <row r="23" spans="4:13">
      <c r="E23" s="10"/>
      <c r="F23" s="10"/>
      <c r="H23" s="7"/>
      <c r="I23" s="7"/>
      <c r="J23" s="5"/>
      <c r="K23" s="3"/>
      <c r="L23" s="3"/>
      <c r="M23" s="3"/>
    </row>
    <row r="24" spans="4:13">
      <c r="E24" s="10"/>
      <c r="F24" s="10"/>
      <c r="H24" s="7"/>
      <c r="I24" s="7"/>
      <c r="J24" s="5"/>
      <c r="K24" s="3"/>
      <c r="L24" s="3"/>
      <c r="M24" s="3"/>
    </row>
    <row r="25" spans="4:13">
      <c r="E25" s="10"/>
      <c r="F25" s="10"/>
      <c r="H25" s="7"/>
      <c r="I25" s="7"/>
      <c r="J25" s="5"/>
      <c r="K25" s="3"/>
      <c r="L25" s="3"/>
      <c r="M25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0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8" t="s">
        <v>209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10</v>
      </c>
      <c r="H3" s="62"/>
      <c r="I3" s="62"/>
      <c r="J3" s="62"/>
      <c r="K3" s="60" t="s">
        <v>86</v>
      </c>
      <c r="L3" s="60" t="s">
        <v>3</v>
      </c>
      <c r="M3" s="63" t="s">
        <v>2</v>
      </c>
    </row>
    <row r="4" spans="1:13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44" t="s">
        <v>61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3" t="s">
        <v>27</v>
      </c>
      <c r="B6" s="11" t="s">
        <v>162</v>
      </c>
      <c r="C6" s="11" t="s">
        <v>154</v>
      </c>
      <c r="D6" s="11" t="s">
        <v>155</v>
      </c>
      <c r="E6" s="12" t="s">
        <v>260</v>
      </c>
      <c r="F6" s="11" t="s">
        <v>32</v>
      </c>
      <c r="G6" s="21" t="s">
        <v>156</v>
      </c>
      <c r="H6" s="21" t="s">
        <v>157</v>
      </c>
      <c r="I6" s="22" t="s">
        <v>33</v>
      </c>
      <c r="J6" s="23"/>
      <c r="K6" s="13" t="str">
        <f>"175,0"</f>
        <v>175,0</v>
      </c>
      <c r="L6" s="13" t="str">
        <f>"181,0900"</f>
        <v>181,0900</v>
      </c>
      <c r="M6" s="11" t="s">
        <v>158</v>
      </c>
    </row>
    <row r="8" spans="1:13" ht="16">
      <c r="A8" s="71" t="s">
        <v>45</v>
      </c>
      <c r="B8" s="71"/>
      <c r="C8" s="71"/>
      <c r="D8" s="71"/>
      <c r="E8" s="72"/>
      <c r="F8" s="71"/>
      <c r="G8" s="71"/>
      <c r="H8" s="71"/>
      <c r="I8" s="71"/>
      <c r="J8" s="71"/>
    </row>
    <row r="9" spans="1:13">
      <c r="A9" s="23" t="s">
        <v>27</v>
      </c>
      <c r="B9" s="11" t="s">
        <v>163</v>
      </c>
      <c r="C9" s="11" t="s">
        <v>239</v>
      </c>
      <c r="D9" s="11" t="s">
        <v>159</v>
      </c>
      <c r="E9" s="12" t="s">
        <v>264</v>
      </c>
      <c r="F9" s="11" t="s">
        <v>32</v>
      </c>
      <c r="G9" s="21" t="s">
        <v>160</v>
      </c>
      <c r="H9" s="22" t="s">
        <v>34</v>
      </c>
      <c r="I9" s="22" t="s">
        <v>34</v>
      </c>
      <c r="J9" s="23"/>
      <c r="K9" s="13" t="str">
        <f>"180,0"</f>
        <v>180,0</v>
      </c>
      <c r="L9" s="13" t="str">
        <f>"176,1480"</f>
        <v>176,1480</v>
      </c>
      <c r="M9" s="11" t="s">
        <v>158</v>
      </c>
    </row>
    <row r="11" spans="1:13">
      <c r="F11" s="3"/>
      <c r="G11" s="3"/>
      <c r="H11" s="3"/>
      <c r="I11" s="3"/>
      <c r="J11" s="3"/>
      <c r="K11" s="3"/>
      <c r="L11" s="3"/>
      <c r="M11" s="3"/>
    </row>
    <row r="12" spans="1:13">
      <c r="F12" s="3"/>
      <c r="G12" s="3"/>
      <c r="H12" s="3"/>
      <c r="I12" s="3"/>
      <c r="J12" s="3"/>
      <c r="K12" s="3"/>
      <c r="L12" s="3"/>
      <c r="M12" s="3"/>
    </row>
    <row r="13" spans="1:13">
      <c r="F13" s="3"/>
      <c r="G13" s="3"/>
      <c r="H13" s="3"/>
      <c r="I13" s="3"/>
      <c r="J13" s="3"/>
      <c r="K13" s="3"/>
      <c r="L13" s="3"/>
      <c r="M13" s="3"/>
    </row>
    <row r="14" spans="1:13">
      <c r="F14" s="3"/>
      <c r="G14" s="3"/>
      <c r="H14" s="3"/>
      <c r="I14" s="3"/>
      <c r="J14" s="3"/>
      <c r="K14" s="3"/>
      <c r="L14" s="3"/>
      <c r="M14" s="3"/>
    </row>
    <row r="15" spans="1:13">
      <c r="F15" s="3"/>
      <c r="G15" s="3"/>
      <c r="H15" s="3"/>
      <c r="I15" s="3"/>
      <c r="J15" s="3"/>
      <c r="K15" s="3"/>
      <c r="L15" s="3"/>
      <c r="M15" s="3"/>
    </row>
    <row r="16" spans="1:13">
      <c r="F16" s="3"/>
      <c r="G16" s="3"/>
      <c r="H16" s="3"/>
      <c r="I16" s="3"/>
      <c r="J16" s="3"/>
      <c r="K16" s="3"/>
      <c r="L16" s="3"/>
      <c r="M16" s="3"/>
    </row>
    <row r="17" spans="3:13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3:13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3:13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3:13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3:13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3:13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3:13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3:13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3:1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3:1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3:13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3:1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3:13">
      <c r="D29" s="10"/>
      <c r="E29" s="10"/>
      <c r="F29" s="10"/>
      <c r="G29" s="7"/>
      <c r="H29" s="7"/>
      <c r="I29" s="5"/>
      <c r="J29" s="3"/>
      <c r="K29" s="3"/>
      <c r="L29" s="3"/>
      <c r="M29" s="3"/>
    </row>
    <row r="30" spans="3:13">
      <c r="D30" s="10"/>
      <c r="E30" s="10"/>
      <c r="F30" s="10"/>
      <c r="G30" s="7"/>
      <c r="H30" s="7"/>
      <c r="I30" s="5"/>
      <c r="J30" s="3"/>
      <c r="K30" s="3"/>
      <c r="L30" s="3"/>
      <c r="M30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2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0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4.33203125" style="5" customWidth="1"/>
    <col min="14" max="16384" width="9.1640625" style="3"/>
  </cols>
  <sheetData>
    <row r="1" spans="1:13" s="2" customFormat="1" ht="29" customHeight="1">
      <c r="A1" s="48" t="s">
        <v>210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2" customFormat="1" ht="62" customHeight="1" thickBot="1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>
      <c r="A3" s="56" t="s">
        <v>255</v>
      </c>
      <c r="B3" s="46" t="s">
        <v>0</v>
      </c>
      <c r="C3" s="58" t="s">
        <v>257</v>
      </c>
      <c r="D3" s="58" t="s">
        <v>6</v>
      </c>
      <c r="E3" s="60" t="s">
        <v>258</v>
      </c>
      <c r="F3" s="62" t="s">
        <v>5</v>
      </c>
      <c r="G3" s="62" t="s">
        <v>10</v>
      </c>
      <c r="H3" s="62"/>
      <c r="I3" s="62"/>
      <c r="J3" s="62"/>
      <c r="K3" s="60" t="s">
        <v>86</v>
      </c>
      <c r="L3" s="60" t="s">
        <v>3</v>
      </c>
      <c r="M3" s="63" t="s">
        <v>2</v>
      </c>
    </row>
    <row r="4" spans="1:13" s="1" customFormat="1" ht="21" customHeight="1" thickBot="1">
      <c r="A4" s="57"/>
      <c r="B4" s="47"/>
      <c r="C4" s="59"/>
      <c r="D4" s="59"/>
      <c r="E4" s="61"/>
      <c r="F4" s="59"/>
      <c r="G4" s="4">
        <v>1</v>
      </c>
      <c r="H4" s="4">
        <v>2</v>
      </c>
      <c r="I4" s="4">
        <v>3</v>
      </c>
      <c r="J4" s="4" t="s">
        <v>4</v>
      </c>
      <c r="K4" s="61"/>
      <c r="L4" s="61"/>
      <c r="M4" s="64"/>
    </row>
    <row r="5" spans="1:13" ht="16">
      <c r="A5" s="44" t="s">
        <v>45</v>
      </c>
      <c r="B5" s="44"/>
      <c r="C5" s="45"/>
      <c r="D5" s="45"/>
      <c r="E5" s="45"/>
      <c r="F5" s="45"/>
      <c r="G5" s="45"/>
      <c r="H5" s="45"/>
      <c r="I5" s="45"/>
      <c r="J5" s="45"/>
    </row>
    <row r="6" spans="1:13">
      <c r="A6" s="23" t="s">
        <v>27</v>
      </c>
      <c r="B6" s="11" t="s">
        <v>90</v>
      </c>
      <c r="C6" s="11" t="s">
        <v>219</v>
      </c>
      <c r="D6" s="11" t="s">
        <v>69</v>
      </c>
      <c r="E6" s="12" t="s">
        <v>261</v>
      </c>
      <c r="F6" s="11" t="s">
        <v>32</v>
      </c>
      <c r="G6" s="21" t="s">
        <v>38</v>
      </c>
      <c r="H6" s="21" t="s">
        <v>39</v>
      </c>
      <c r="I6" s="22" t="s">
        <v>72</v>
      </c>
      <c r="J6" s="23"/>
      <c r="K6" s="13" t="str">
        <f>"240,0"</f>
        <v>240,0</v>
      </c>
      <c r="L6" s="13" t="str">
        <f>"234,7200"</f>
        <v>234,7200</v>
      </c>
      <c r="M6" s="42"/>
    </row>
    <row r="8" spans="1:13">
      <c r="F8" s="3"/>
      <c r="G8" s="3"/>
      <c r="H8" s="3"/>
      <c r="I8" s="3"/>
      <c r="J8" s="3"/>
      <c r="K8" s="3"/>
      <c r="L8" s="3"/>
      <c r="M8" s="3"/>
    </row>
    <row r="9" spans="1:13">
      <c r="F9" s="3"/>
      <c r="G9" s="3"/>
      <c r="H9" s="3"/>
      <c r="I9" s="3"/>
      <c r="J9" s="3"/>
      <c r="K9" s="3"/>
      <c r="L9" s="3"/>
      <c r="M9" s="3"/>
    </row>
    <row r="10" spans="1:13">
      <c r="F10" s="3"/>
      <c r="G10" s="3"/>
      <c r="H10" s="3"/>
      <c r="I10" s="3"/>
      <c r="J10" s="3"/>
      <c r="K10" s="3"/>
      <c r="L10" s="3"/>
      <c r="M10" s="3"/>
    </row>
    <row r="11" spans="1:13">
      <c r="F11" s="3"/>
      <c r="G11" s="3"/>
      <c r="H11" s="3"/>
      <c r="I11" s="3"/>
      <c r="J11" s="3"/>
      <c r="K11" s="3"/>
      <c r="L11" s="3"/>
      <c r="M11" s="3"/>
    </row>
    <row r="12" spans="1:1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>
      <c r="B22" s="10"/>
      <c r="C22" s="10"/>
      <c r="D22" s="10"/>
      <c r="E22" s="10"/>
      <c r="F22" s="7"/>
      <c r="G22" s="5"/>
      <c r="H22" s="3"/>
      <c r="I22" s="3"/>
      <c r="J22" s="3"/>
      <c r="K22" s="3"/>
      <c r="L22" s="3"/>
      <c r="M22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GPA ПЛ без экипировки ДК</vt:lpstr>
      <vt:lpstr>GPA ПЛ без экипировки</vt:lpstr>
      <vt:lpstr>GPA ПЛ в бинтах</vt:lpstr>
      <vt:lpstr>GPA Двоеборье без экип</vt:lpstr>
      <vt:lpstr>GPA Жим без экипировки ДК</vt:lpstr>
      <vt:lpstr>GPA Жим без экипировки</vt:lpstr>
      <vt:lpstr>IPO Жим однослой ДК</vt:lpstr>
      <vt:lpstr>GPA Тяга без экипировки ДК</vt:lpstr>
      <vt:lpstr>GPA Тяга без экипировки</vt:lpstr>
      <vt:lpstr>СПР Пауэрспорт ДК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2023-04-03T15:44:47Z</dcterms:modified>
</cp:coreProperties>
</file>