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Октябрь/"/>
    </mc:Choice>
  </mc:AlternateContent>
  <xr:revisionPtr revIDLastSave="0" documentId="13_ncr:1_{E068FB38-4019-1742-8B1F-E6BE6DAABDE2}" xr6:coauthVersionLast="45" xr6:coauthVersionMax="45" xr10:uidLastSave="{00000000-0000-0000-0000-000000000000}"/>
  <bookViews>
    <workbookView xWindow="900" yWindow="460" windowWidth="27900" windowHeight="16120" activeTab="3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  <sheet name="WRPF Строгий подъем на бицепс" sheetId="8" r:id="rId4"/>
  </sheets>
  <definedNames>
    <definedName name="_FilterDatabase" localSheetId="0" hidden="1">'WRPF ПЛ без экипировки'!$A$1:$T$3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8" l="1"/>
  <c r="L24" i="8"/>
  <c r="M23" i="8"/>
  <c r="L23" i="8"/>
  <c r="M20" i="8"/>
  <c r="L20" i="8"/>
  <c r="M19" i="8"/>
  <c r="L19" i="8"/>
  <c r="M18" i="8"/>
  <c r="L18" i="8"/>
  <c r="M15" i="8"/>
  <c r="L15" i="8"/>
  <c r="M14" i="8"/>
  <c r="L14" i="8"/>
  <c r="M13" i="8"/>
  <c r="L13" i="8"/>
  <c r="M12" i="8"/>
  <c r="L12" i="8"/>
  <c r="M9" i="8"/>
  <c r="L9" i="8"/>
  <c r="M6" i="8"/>
  <c r="L6" i="8"/>
  <c r="M46" i="7" l="1"/>
  <c r="L46" i="7"/>
  <c r="M43" i="7"/>
  <c r="L43" i="7"/>
  <c r="M42" i="7"/>
  <c r="L42" i="7"/>
  <c r="M39" i="7"/>
  <c r="L39" i="7"/>
  <c r="M38" i="7"/>
  <c r="L38" i="7"/>
  <c r="M35" i="7"/>
  <c r="L35" i="7"/>
  <c r="M34" i="7"/>
  <c r="L34" i="7"/>
  <c r="M33" i="7"/>
  <c r="L33" i="7"/>
  <c r="M32" i="7"/>
  <c r="L32" i="7"/>
  <c r="M29" i="7"/>
  <c r="L29" i="7"/>
  <c r="M28" i="7"/>
  <c r="L28" i="7"/>
  <c r="M27" i="7"/>
  <c r="L27" i="7"/>
  <c r="M26" i="7"/>
  <c r="L26" i="7"/>
  <c r="M23" i="7"/>
  <c r="L23" i="7"/>
  <c r="M22" i="7"/>
  <c r="L22" i="7"/>
  <c r="M19" i="7"/>
  <c r="L19" i="7"/>
  <c r="M18" i="7"/>
  <c r="L18" i="7"/>
  <c r="M17" i="7"/>
  <c r="L17" i="7"/>
  <c r="M14" i="7"/>
  <c r="L14" i="7"/>
  <c r="M11" i="7"/>
  <c r="L11" i="7"/>
  <c r="M8" i="7"/>
  <c r="L8" i="7"/>
  <c r="M7" i="7"/>
  <c r="L7" i="7"/>
  <c r="M6" i="7"/>
  <c r="L6" i="7"/>
  <c r="M37" i="6"/>
  <c r="L37" i="6"/>
  <c r="M34" i="6"/>
  <c r="L34" i="6"/>
  <c r="M33" i="6"/>
  <c r="L33" i="6"/>
  <c r="M30" i="6"/>
  <c r="L30" i="6"/>
  <c r="M29" i="6"/>
  <c r="L29" i="6"/>
  <c r="M28" i="6"/>
  <c r="L28" i="6"/>
  <c r="M27" i="6"/>
  <c r="L27" i="6"/>
  <c r="M26" i="6"/>
  <c r="L26" i="6"/>
  <c r="M25" i="6"/>
  <c r="L25" i="6"/>
  <c r="M22" i="6"/>
  <c r="L22" i="6"/>
  <c r="M21" i="6"/>
  <c r="L21" i="6"/>
  <c r="M18" i="6"/>
  <c r="L18" i="6"/>
  <c r="M15" i="6"/>
  <c r="L15" i="6"/>
  <c r="M14" i="6"/>
  <c r="L14" i="6"/>
  <c r="M11" i="6"/>
  <c r="L11" i="6"/>
  <c r="M8" i="6"/>
  <c r="L8" i="6"/>
  <c r="M7" i="6"/>
  <c r="L7" i="6"/>
  <c r="M6" i="6"/>
  <c r="L6" i="6"/>
  <c r="U43" i="5"/>
  <c r="T43" i="5"/>
  <c r="U40" i="5"/>
  <c r="T40" i="5"/>
  <c r="U37" i="5"/>
  <c r="T37" i="5"/>
  <c r="U36" i="5"/>
  <c r="T36" i="5"/>
  <c r="U35" i="5"/>
  <c r="T35" i="5"/>
  <c r="U34" i="5"/>
  <c r="T34" i="5"/>
  <c r="U31" i="5"/>
  <c r="T31" i="5"/>
  <c r="U30" i="5"/>
  <c r="T30" i="5"/>
  <c r="U29" i="5"/>
  <c r="T29" i="5"/>
  <c r="U28" i="5"/>
  <c r="T28" i="5"/>
  <c r="U25" i="5"/>
  <c r="U24" i="5"/>
  <c r="T24" i="5"/>
  <c r="U21" i="5"/>
  <c r="T21" i="5"/>
  <c r="U18" i="5"/>
  <c r="T18" i="5"/>
  <c r="U17" i="5"/>
  <c r="T17" i="5"/>
  <c r="U16" i="5"/>
  <c r="T16" i="5"/>
  <c r="U13" i="5"/>
  <c r="T13" i="5"/>
  <c r="U10" i="5"/>
  <c r="T10" i="5"/>
  <c r="U7" i="5"/>
  <c r="T7" i="5"/>
  <c r="U6" i="5"/>
  <c r="T6" i="5"/>
</calcChain>
</file>

<file path=xl/sharedStrings.xml><?xml version="1.0" encoding="utf-8"?>
<sst xmlns="http://schemas.openxmlformats.org/spreadsheetml/2006/main" count="1185" uniqueCount="301">
  <si>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</si>
  <si>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</si>
  <si>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</si>
  <si>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</si>
  <si>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</si>
  <si>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</si>
  <si>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</si>
  <si>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</si>
  <si>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</si>
  <si>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</si>
  <si>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</si>
  <si>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 xml:space="preserve">Зайникаева Ксения </t>
  </si>
  <si>
    <t>55,70</t>
  </si>
  <si>
    <t xml:space="preserve">РЕЛЬЕФ NVL </t>
  </si>
  <si>
    <t>80,0</t>
  </si>
  <si>
    <t>90,0</t>
  </si>
  <si>
    <t>95,0</t>
  </si>
  <si>
    <t>45,0</t>
  </si>
  <si>
    <t>52,5</t>
  </si>
  <si>
    <t>57,5</t>
  </si>
  <si>
    <t>105,0</t>
  </si>
  <si>
    <t>110,0</t>
  </si>
  <si>
    <t>Открытая (06.02.2004)/19</t>
  </si>
  <si>
    <t>ВЕСОВАЯ КАТЕГОРИЯ   60</t>
  </si>
  <si>
    <t xml:space="preserve">Толстокорова Юлия </t>
  </si>
  <si>
    <t>Открытая (04.08.1983)/40</t>
  </si>
  <si>
    <t>59,90</t>
  </si>
  <si>
    <t xml:space="preserve">POWER GYM </t>
  </si>
  <si>
    <t>100,0</t>
  </si>
  <si>
    <t>102,5</t>
  </si>
  <si>
    <t>60,0</t>
  </si>
  <si>
    <t>122,5</t>
  </si>
  <si>
    <t>130,0</t>
  </si>
  <si>
    <t>135,0</t>
  </si>
  <si>
    <t>ВЕСОВАЯ КАТЕГОРИЯ   75</t>
  </si>
  <si>
    <t>Открытая (13.11.1987)/35</t>
  </si>
  <si>
    <t>70,30</t>
  </si>
  <si>
    <t xml:space="preserve">Стальной медведь </t>
  </si>
  <si>
    <t>50,0</t>
  </si>
  <si>
    <t>55,0</t>
  </si>
  <si>
    <t>ВЕСОВАЯ КАТЕГОРИЯ   82.5</t>
  </si>
  <si>
    <t xml:space="preserve">Чудная Оксана </t>
  </si>
  <si>
    <t>Открытая (30.05.1977)/46</t>
  </si>
  <si>
    <t>80,40</t>
  </si>
  <si>
    <t>125,0</t>
  </si>
  <si>
    <t>142,5</t>
  </si>
  <si>
    <t>65,0</t>
  </si>
  <si>
    <t>70,0</t>
  </si>
  <si>
    <t>72,5</t>
  </si>
  <si>
    <t>140,0</t>
  </si>
  <si>
    <t>150,0</t>
  </si>
  <si>
    <t>152,5</t>
  </si>
  <si>
    <t>Открытая (02.11.1987)/35</t>
  </si>
  <si>
    <t>79,60</t>
  </si>
  <si>
    <t>30,0</t>
  </si>
  <si>
    <t>35,0</t>
  </si>
  <si>
    <t>40,0</t>
  </si>
  <si>
    <t>85,0</t>
  </si>
  <si>
    <t>ВЕСОВАЯ КАТЕГОРИЯ   67.5</t>
  </si>
  <si>
    <t>Юниоры (02.07.2003)/20</t>
  </si>
  <si>
    <t>66,10</t>
  </si>
  <si>
    <t xml:space="preserve">NAKAMA </t>
  </si>
  <si>
    <t xml:space="preserve">Герасименко Николай </t>
  </si>
  <si>
    <t>71,40</t>
  </si>
  <si>
    <t>87,5</t>
  </si>
  <si>
    <t>92,5</t>
  </si>
  <si>
    <t>Юниоры (13.09.2000)/23</t>
  </si>
  <si>
    <t>74,20</t>
  </si>
  <si>
    <t xml:space="preserve">Шавырин Максим </t>
  </si>
  <si>
    <t>81,90</t>
  </si>
  <si>
    <t>132,5</t>
  </si>
  <si>
    <t>97,5</t>
  </si>
  <si>
    <t>155,0</t>
  </si>
  <si>
    <t>160,0</t>
  </si>
  <si>
    <t xml:space="preserve">Горбунов Евгений </t>
  </si>
  <si>
    <t>Юниоры (21.02.2000)/23</t>
  </si>
  <si>
    <t>80,90</t>
  </si>
  <si>
    <t>165,0</t>
  </si>
  <si>
    <t>175,0</t>
  </si>
  <si>
    <t>190,0</t>
  </si>
  <si>
    <t>107,5</t>
  </si>
  <si>
    <t>200,0</t>
  </si>
  <si>
    <t>217,5</t>
  </si>
  <si>
    <t>225,0</t>
  </si>
  <si>
    <t xml:space="preserve">Гусилетов Андрей </t>
  </si>
  <si>
    <t>Открытая (28.10.1999)/23</t>
  </si>
  <si>
    <t>78,50</t>
  </si>
  <si>
    <t>185,0</t>
  </si>
  <si>
    <t>210,0</t>
  </si>
  <si>
    <t>112,5</t>
  </si>
  <si>
    <t>215,0</t>
  </si>
  <si>
    <t>Открытая (07.08.2005)/18</t>
  </si>
  <si>
    <t>ВЕСОВАЯ КАТЕГОРИЯ   90</t>
  </si>
  <si>
    <t xml:space="preserve">Чукмаров Азис </t>
  </si>
  <si>
    <t>Юниоры (04.11.2002)/20</t>
  </si>
  <si>
    <t>88,80</t>
  </si>
  <si>
    <t>147,5</t>
  </si>
  <si>
    <t>172,5</t>
  </si>
  <si>
    <t>115,0</t>
  </si>
  <si>
    <t>187,5</t>
  </si>
  <si>
    <t>205,0</t>
  </si>
  <si>
    <t xml:space="preserve">Постников Евгений </t>
  </si>
  <si>
    <t>Юниоры (13.02.2003)/20</t>
  </si>
  <si>
    <t>89,80</t>
  </si>
  <si>
    <t>170,0</t>
  </si>
  <si>
    <t xml:space="preserve">Лычагин Алексей </t>
  </si>
  <si>
    <t>86,20</t>
  </si>
  <si>
    <t>275,0</t>
  </si>
  <si>
    <t>285,0</t>
  </si>
  <si>
    <t>ВЕСОВАЯ КАТЕГОРИЯ   110</t>
  </si>
  <si>
    <t xml:space="preserve">Тактаев Александр </t>
  </si>
  <si>
    <t>Открытая (13.09.1996)/27</t>
  </si>
  <si>
    <t>110,00</t>
  </si>
  <si>
    <t>230,0</t>
  </si>
  <si>
    <t>245,0</t>
  </si>
  <si>
    <t>252,5</t>
  </si>
  <si>
    <t>137,5</t>
  </si>
  <si>
    <t>145,0</t>
  </si>
  <si>
    <t>255,0</t>
  </si>
  <si>
    <t>262,5</t>
  </si>
  <si>
    <t>ВЕСОВАЯ КАТЕГОРИЯ   125</t>
  </si>
  <si>
    <t xml:space="preserve">Чернозипунников Тимофей </t>
  </si>
  <si>
    <t>122,80</t>
  </si>
  <si>
    <t>207,5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</si>
  <si>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</si>
  <si>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</si>
  <si>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</si>
  <si>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</si>
  <si>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</si>
  <si>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</si>
  <si>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</si>
  <si>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56</t>
  </si>
  <si>
    <t xml:space="preserve">Открытая </t>
  </si>
  <si>
    <t>82.5</t>
  </si>
  <si>
    <t>60</t>
  </si>
  <si>
    <t xml:space="preserve">Мастера </t>
  </si>
  <si>
    <t xml:space="preserve">Мужчины </t>
  </si>
  <si>
    <t xml:space="preserve">Юноши </t>
  </si>
  <si>
    <t>125</t>
  </si>
  <si>
    <t>75</t>
  </si>
  <si>
    <t xml:space="preserve">Юниоры </t>
  </si>
  <si>
    <t>90</t>
  </si>
  <si>
    <t>110</t>
  </si>
  <si>
    <t>1</t>
  </si>
  <si>
    <t>Зайникаева Ксения</t>
  </si>
  <si>
    <t>Толстокорова Юлия</t>
  </si>
  <si>
    <t>Миронова Анастасия</t>
  </si>
  <si>
    <t>Чудная Оксана</t>
  </si>
  <si>
    <t>2</t>
  </si>
  <si>
    <t>Кузнецова Нина</t>
  </si>
  <si>
    <t>Прокопец Арсений</t>
  </si>
  <si>
    <t>Герасименко Николай</t>
  </si>
  <si>
    <t>-</t>
  </si>
  <si>
    <t>Суворов Сергей</t>
  </si>
  <si>
    <t>Шавырин Максим</t>
  </si>
  <si>
    <t>Горбунов Евгений</t>
  </si>
  <si>
    <t>Гусилетов Андрей</t>
  </si>
  <si>
    <t>Чукмаров Азис</t>
  </si>
  <si>
    <t>Постников Евгений</t>
  </si>
  <si>
    <t>Лычагин Алексей</t>
  </si>
  <si>
    <t>Тактаев Александр</t>
  </si>
  <si>
    <t>Чернозипунников Тимофей</t>
  </si>
  <si>
    <t xml:space="preserve">Боева Дарья </t>
  </si>
  <si>
    <t>Открытая (12.05.1999)/24</t>
  </si>
  <si>
    <t>53,30</t>
  </si>
  <si>
    <t>42,5</t>
  </si>
  <si>
    <t>81,00</t>
  </si>
  <si>
    <t xml:space="preserve">Дубовицкий Дмитрий </t>
  </si>
  <si>
    <t>63,80</t>
  </si>
  <si>
    <t>67,5</t>
  </si>
  <si>
    <t xml:space="preserve">Карпунин Кирилл </t>
  </si>
  <si>
    <t>Открытая (29.12.1991)/31</t>
  </si>
  <si>
    <t>80,20</t>
  </si>
  <si>
    <t>Открытая (10.08.1995)/28</t>
  </si>
  <si>
    <t>77,10</t>
  </si>
  <si>
    <t xml:space="preserve">лично </t>
  </si>
  <si>
    <t>Юноши 17-19 (16.01.2007)/16</t>
  </si>
  <si>
    <t>89,60</t>
  </si>
  <si>
    <t xml:space="preserve">Быховец Артём </t>
  </si>
  <si>
    <t>88,30</t>
  </si>
  <si>
    <t>120,0</t>
  </si>
  <si>
    <t xml:space="preserve">Анохин Фёдор </t>
  </si>
  <si>
    <t>85,30</t>
  </si>
  <si>
    <t>ВЕСОВАЯ КАТЕГОРИЯ   100</t>
  </si>
  <si>
    <t>Открытая (03.08.1981)/42</t>
  </si>
  <si>
    <t>92,00</t>
  </si>
  <si>
    <t xml:space="preserve">Поляков Максим </t>
  </si>
  <si>
    <t>Открытая (02.02.2000)/23</t>
  </si>
  <si>
    <t>100,70</t>
  </si>
  <si>
    <t xml:space="preserve">Результат </t>
  </si>
  <si>
    <t>67.5</t>
  </si>
  <si>
    <t>Результат</t>
  </si>
  <si>
    <t>Боева Дарья</t>
  </si>
  <si>
    <t>Массольд Оксана</t>
  </si>
  <si>
    <t>Дубовицкий Дмитрий</t>
  </si>
  <si>
    <t>Карпунин Кирилл</t>
  </si>
  <si>
    <t>Нефедов Игорь</t>
  </si>
  <si>
    <t>Массольд Денис</t>
  </si>
  <si>
    <t>Быховец Артём</t>
  </si>
  <si>
    <t>3</t>
  </si>
  <si>
    <t>Анохин Фёдор</t>
  </si>
  <si>
    <t>4</t>
  </si>
  <si>
    <t>Козлов Максим</t>
  </si>
  <si>
    <t>Савченко Дмитрий</t>
  </si>
  <si>
    <t>Поляков Максим</t>
  </si>
  <si>
    <t xml:space="preserve">Сидоркин Артем </t>
  </si>
  <si>
    <t>64,50</t>
  </si>
  <si>
    <t>Открытая (02.07.2003)/20</t>
  </si>
  <si>
    <t xml:space="preserve">Айтмухаметов Жамбул </t>
  </si>
  <si>
    <t>71,30</t>
  </si>
  <si>
    <t>79,70</t>
  </si>
  <si>
    <t>75,0</t>
  </si>
  <si>
    <t xml:space="preserve">Пашков Анатолий </t>
  </si>
  <si>
    <t>77,40</t>
  </si>
  <si>
    <t>99,30</t>
  </si>
  <si>
    <t>99,90</t>
  </si>
  <si>
    <t xml:space="preserve">Тактаев Николай </t>
  </si>
  <si>
    <t>101,60</t>
  </si>
  <si>
    <t>220,0</t>
  </si>
  <si>
    <t>237,5</t>
  </si>
  <si>
    <t>250,0</t>
  </si>
  <si>
    <t>Сидоркин Артем</t>
  </si>
  <si>
    <t>Айтмухаметов Жамбул</t>
  </si>
  <si>
    <t>Легезин Никита</t>
  </si>
  <si>
    <t>Пашков Анатолий</t>
  </si>
  <si>
    <t>Легезин Дмитрий</t>
  </si>
  <si>
    <t>Исмагилов Виктор</t>
  </si>
  <si>
    <t>Тактаев Николай</t>
  </si>
  <si>
    <t>Девушки (06.02.2004)/19</t>
  </si>
  <si>
    <t>Мастера (30.05.1977)/46</t>
  </si>
  <si>
    <t>Юноши (22.07.2004)/19</t>
  </si>
  <si>
    <t>Юноши (07.08.2005)/18</t>
  </si>
  <si>
    <t>Мастера (04.08.1983)/40</t>
  </si>
  <si>
    <t>Юноши (12.05.2004)/19</t>
  </si>
  <si>
    <t>Юноши</t>
  </si>
  <si>
    <t>Ефимов Андрей</t>
  </si>
  <si>
    <t xml:space="preserve">Лукьянов Данил </t>
  </si>
  <si>
    <t xml:space="preserve">Полосин Сергей </t>
  </si>
  <si>
    <t>Мастера (27.06.1982)/41</t>
  </si>
  <si>
    <t>Юноши (14.03.2008)/15</t>
  </si>
  <si>
    <t>Мастера (03.08.1981)/42</t>
  </si>
  <si>
    <t>Мастера (07.04.1975)/48</t>
  </si>
  <si>
    <t>Мастера (10.05.1981)/42</t>
  </si>
  <si>
    <t>Мастера (29.09.1982)/41</t>
  </si>
  <si>
    <t xml:space="preserve">Ефимов Андрей </t>
  </si>
  <si>
    <t xml:space="preserve">Парамонов Александр </t>
  </si>
  <si>
    <t xml:space="preserve">Клейн Евгений </t>
  </si>
  <si>
    <t>Юноши (01.05.2009)/14</t>
  </si>
  <si>
    <t>Мастера (01.09.1947)/76</t>
  </si>
  <si>
    <t>Юноши (17.10.2011)/11</t>
  </si>
  <si>
    <t>Мастера (16.05.1950)/73</t>
  </si>
  <si>
    <t>Мастера (23.07.1980)/43</t>
  </si>
  <si>
    <t>Мастера (30.01.1948)/75</t>
  </si>
  <si>
    <t xml:space="preserve">Котенева Виктория </t>
  </si>
  <si>
    <t>Парамонов Александр</t>
  </si>
  <si>
    <t>Вишняк Анна</t>
  </si>
  <si>
    <t>Открытая (12.12.1984)/38</t>
  </si>
  <si>
    <t>61,00</t>
  </si>
  <si>
    <t xml:space="preserve">СТЛЬНОЙ МЕДВЕДЬ </t>
  </si>
  <si>
    <t>20,0</t>
  </si>
  <si>
    <t>Елисеев Сергей</t>
  </si>
  <si>
    <t>Открытая (12.06.1980)/43</t>
  </si>
  <si>
    <t>62,5</t>
  </si>
  <si>
    <t>Мастера (12.06.1980)/43</t>
  </si>
  <si>
    <t>Унгефуг Иван</t>
  </si>
  <si>
    <t>Открытая (17.04.1994)/29</t>
  </si>
  <si>
    <t>87,30</t>
  </si>
  <si>
    <t xml:space="preserve">Пономарев Сергей </t>
  </si>
  <si>
    <t>Лукьянов Данил</t>
  </si>
  <si>
    <t>Открытая (09.10.1997)/25</t>
  </si>
  <si>
    <t>87,70</t>
  </si>
  <si>
    <t>Открытая (06.05.1985)/38</t>
  </si>
  <si>
    <t>85,60</t>
  </si>
  <si>
    <t>Волокитин Роман</t>
  </si>
  <si>
    <t>Юноши (12.01.2004)/19</t>
  </si>
  <si>
    <t>95,80</t>
  </si>
  <si>
    <t>Открытая (12.01.2004)/19</t>
  </si>
  <si>
    <t xml:space="preserve">Gloss </t>
  </si>
  <si>
    <t xml:space="preserve">Елисеев Сергей </t>
  </si>
  <si>
    <t xml:space="preserve">Унгефуг Иван </t>
  </si>
  <si>
    <t>IV Открытый Чемпионат города Новоалтайска
WRPF Пауэрлифтинг без экипировки
Новоалтайск/Алтайский край, 01 октября 2023 года</t>
  </si>
  <si>
    <t>IV Открытый Чемпионат города Новоалтайска
WRPF Жим лежа без экипировки
Новоалтайск/Алтайский край, 01 октября 2023 года</t>
  </si>
  <si>
    <t>IV Открытый Чемпионат города Новоалтайска
WRPF Становая тяга без экипировки
Новоалтайск/Алтайский край, 01 октября 2023 года</t>
  </si>
  <si>
    <t>IV Открытый Чемпионат города Новоалтайска
WRPF Строгий подъем штанги на бицепс
Новоалтайск/Алтайский край, 01 октября 2023 года</t>
  </si>
  <si>
    <t>Весовая категория</t>
  </si>
  <si>
    <t>Весовая категрия</t>
  </si>
  <si>
    <t>Россия, Хабаровский край, Комсомольск-на-Амуре</t>
  </si>
  <si>
    <t>Россия, Новосибирская область, Новосибирск</t>
  </si>
  <si>
    <t>Россия, Алтайский край, Барнаул</t>
  </si>
  <si>
    <t>Россия, Алтайский край, Змеиногорск</t>
  </si>
  <si>
    <t>Россия, Алтайский край, Новоалтайск</t>
  </si>
  <si>
    <t>Россия, Алтайский край, Заринск</t>
  </si>
  <si>
    <t>Жим</t>
  </si>
  <si>
    <t xml:space="preserve"> </t>
  </si>
  <si>
    <t>№</t>
  </si>
  <si>
    <t xml:space="preserve">
Дата рождения/Возраст</t>
  </si>
  <si>
    <t>Возрастная группа</t>
  </si>
  <si>
    <t>T</t>
  </si>
  <si>
    <t>O</t>
  </si>
  <si>
    <t>M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</si>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</sst>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76"/>
  <sheetViews>
    <sheetView topLeftCell="A16" zoomScaleNormal="100" workbookViewId="0">
      <selection activeCell="E44" sqref="E44"/>
    </sheetView>
  </sheetViews>
  <sheetFormatPr baseColWidth="10" defaultColWidth="9.1640625" defaultRowHeight="13"/>
  <cols>
    <col min="1" max="1" width="7.33203125" style="5" bestFit="1" customWidth="1"/>
    <col min="2" max="2" width="23.1640625" style="5" bestFit="1" customWidth="1"/>
    <col min="3" max="3" width="24.1640625" style="5" customWidth="1"/>
    <col min="4" max="4" width="18.6640625" style="5" bestFit="1" customWidth="1"/>
    <col min="5" max="5" width="10.1640625" style="19" bestFit="1" customWidth="1"/>
    <col min="6" max="6" width="21.6640625" style="5" customWidth="1"/>
    <col min="7" max="7" width="38.5" style="5" bestFit="1" customWidth="1"/>
    <col min="8" max="8" width="5.6640625" style="27" bestFit="1" customWidth="1"/>
    <col min="9" max="10" width="5.5" style="27" customWidth="1"/>
    <col min="11" max="11" width="4.5" style="27" customWidth="1"/>
    <col min="12" max="14" width="5.5" style="27" customWidth="1"/>
    <col min="15" max="15" width="4.5" style="27" customWidth="1"/>
    <col min="16" max="18" width="5.5" style="27" customWidth="1"/>
    <col min="19" max="19" width="4.5" style="27" customWidth="1"/>
    <col min="20" max="20" width="7.6640625" style="28" bestFit="1" customWidth="1"/>
    <col min="21" max="21" width="8.5" style="6" bestFit="1" customWidth="1"/>
    <col min="22" max="22" width="18.1640625" style="5" customWidth="1"/>
    <col min="23" max="16384" width="9.1640625" style="3"/>
  </cols>
  <sheetData>
    <row r="1" spans="1:22" s="2" customFormat="1" ht="29" customHeight="1">
      <c r="A1" s="52" t="s">
        <v>280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</row>
    <row r="2" spans="1:22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9"/>
    </row>
    <row r="3" spans="1:22" s="1" customFormat="1" ht="12.75" customHeight="1">
      <c r="A3" s="61" t="s">
        <v>294</v>
      </c>
      <c r="B3" s="67" t="s">
        <v>0</v>
      </c>
      <c r="C3" s="63" t="s">
        <v>295</v>
      </c>
      <c r="D3" s="63" t="s">
        <v>6</v>
      </c>
      <c r="E3" s="48" t="s">
        <v>296</v>
      </c>
      <c r="F3" s="67"/>
      <c r="G3" s="60" t="s">
        <v>5</v>
      </c>
      <c r="H3" s="60" t="s">
        <v>7</v>
      </c>
      <c r="I3" s="60"/>
      <c r="J3" s="60"/>
      <c r="K3" s="60"/>
      <c r="L3" s="60" t="s">
        <v>8</v>
      </c>
      <c r="M3" s="60"/>
      <c r="N3" s="60"/>
      <c r="O3" s="60"/>
      <c r="P3" s="60" t="s">
        <v>9</v>
      </c>
      <c r="Q3" s="60"/>
      <c r="R3" s="60"/>
      <c r="S3" s="60"/>
      <c r="T3" s="50" t="s">
        <v>1</v>
      </c>
      <c r="U3" s="48" t="s">
        <v>3</v>
      </c>
      <c r="V3" s="65" t="s">
        <v>2</v>
      </c>
    </row>
    <row r="4" spans="1:22" s="1" customFormat="1" ht="21" customHeight="1" thickBot="1">
      <c r="A4" s="62"/>
      <c r="B4" s="69"/>
      <c r="C4" s="64"/>
      <c r="D4" s="64"/>
      <c r="E4" s="49"/>
      <c r="F4" s="68"/>
      <c r="G4" s="64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51"/>
      <c r="U4" s="49"/>
      <c r="V4" s="66"/>
    </row>
    <row r="5" spans="1:22" ht="16">
      <c r="A5" s="70" t="s">
        <v>10</v>
      </c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22">
      <c r="A6" s="30" t="s">
        <v>143</v>
      </c>
      <c r="B6" s="7" t="s">
        <v>144</v>
      </c>
      <c r="C6" s="7" t="s">
        <v>228</v>
      </c>
      <c r="D6" s="7" t="s">
        <v>12</v>
      </c>
      <c r="E6" s="8" t="s">
        <v>297</v>
      </c>
      <c r="F6" s="7" t="s">
        <v>13</v>
      </c>
      <c r="G6" s="7" t="s">
        <v>290</v>
      </c>
      <c r="H6" s="29" t="s">
        <v>14</v>
      </c>
      <c r="I6" s="29" t="s">
        <v>15</v>
      </c>
      <c r="J6" s="29" t="s">
        <v>16</v>
      </c>
      <c r="K6" s="30"/>
      <c r="L6" s="29" t="s">
        <v>17</v>
      </c>
      <c r="M6" s="29" t="s">
        <v>18</v>
      </c>
      <c r="N6" s="31" t="s">
        <v>19</v>
      </c>
      <c r="O6" s="30"/>
      <c r="P6" s="29" t="s">
        <v>16</v>
      </c>
      <c r="Q6" s="29" t="s">
        <v>20</v>
      </c>
      <c r="R6" s="29" t="s">
        <v>21</v>
      </c>
      <c r="S6" s="30"/>
      <c r="T6" s="43" t="str">
        <f>"257,5"</f>
        <v>257,5</v>
      </c>
      <c r="U6" s="9" t="str">
        <f>"304,2620"</f>
        <v>304,2620</v>
      </c>
      <c r="V6" s="7" t="s">
        <v>235</v>
      </c>
    </row>
    <row r="7" spans="1:22">
      <c r="A7" s="33" t="s">
        <v>143</v>
      </c>
      <c r="B7" s="10" t="s">
        <v>144</v>
      </c>
      <c r="C7" s="10" t="s">
        <v>22</v>
      </c>
      <c r="D7" s="10" t="s">
        <v>12</v>
      </c>
      <c r="E7" s="11" t="s">
        <v>298</v>
      </c>
      <c r="F7" s="10" t="s">
        <v>13</v>
      </c>
      <c r="G7" s="10" t="s">
        <v>290</v>
      </c>
      <c r="H7" s="32" t="s">
        <v>14</v>
      </c>
      <c r="I7" s="32" t="s">
        <v>15</v>
      </c>
      <c r="J7" s="32" t="s">
        <v>16</v>
      </c>
      <c r="K7" s="33"/>
      <c r="L7" s="32" t="s">
        <v>17</v>
      </c>
      <c r="M7" s="32" t="s">
        <v>18</v>
      </c>
      <c r="N7" s="34" t="s">
        <v>19</v>
      </c>
      <c r="O7" s="33"/>
      <c r="P7" s="32" t="s">
        <v>16</v>
      </c>
      <c r="Q7" s="32" t="s">
        <v>20</v>
      </c>
      <c r="R7" s="32" t="s">
        <v>21</v>
      </c>
      <c r="S7" s="33"/>
      <c r="T7" s="44" t="str">
        <f>"257,5"</f>
        <v>257,5</v>
      </c>
      <c r="U7" s="12" t="str">
        <f>"304,2620"</f>
        <v>304,2620</v>
      </c>
      <c r="V7" s="10" t="s">
        <v>235</v>
      </c>
    </row>
    <row r="9" spans="1:22" ht="16">
      <c r="A9" s="72" t="s">
        <v>23</v>
      </c>
      <c r="B9" s="72"/>
      <c r="C9" s="72"/>
      <c r="D9" s="72"/>
      <c r="E9" s="73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22">
      <c r="A10" s="37" t="s">
        <v>143</v>
      </c>
      <c r="B10" s="13" t="s">
        <v>145</v>
      </c>
      <c r="C10" s="13" t="s">
        <v>25</v>
      </c>
      <c r="D10" s="13" t="s">
        <v>26</v>
      </c>
      <c r="E10" s="14" t="s">
        <v>298</v>
      </c>
      <c r="F10" s="13" t="s">
        <v>27</v>
      </c>
      <c r="G10" s="13" t="s">
        <v>288</v>
      </c>
      <c r="H10" s="35" t="s">
        <v>16</v>
      </c>
      <c r="I10" s="35" t="s">
        <v>28</v>
      </c>
      <c r="J10" s="36" t="s">
        <v>29</v>
      </c>
      <c r="K10" s="37"/>
      <c r="L10" s="36" t="s">
        <v>19</v>
      </c>
      <c r="M10" s="35" t="s">
        <v>19</v>
      </c>
      <c r="N10" s="36" t="s">
        <v>30</v>
      </c>
      <c r="O10" s="37"/>
      <c r="P10" s="35" t="s">
        <v>31</v>
      </c>
      <c r="Q10" s="35" t="s">
        <v>32</v>
      </c>
      <c r="R10" s="35" t="s">
        <v>33</v>
      </c>
      <c r="S10" s="37"/>
      <c r="T10" s="45" t="str">
        <f>"292,5"</f>
        <v>292,5</v>
      </c>
      <c r="U10" s="15" t="str">
        <f>"326,5177"</f>
        <v>326,5177</v>
      </c>
      <c r="V10" s="13" t="s">
        <v>236</v>
      </c>
    </row>
    <row r="12" spans="1:22" ht="16">
      <c r="A12" s="72" t="s">
        <v>34</v>
      </c>
      <c r="B12" s="72"/>
      <c r="C12" s="72"/>
      <c r="D12" s="72"/>
      <c r="E12" s="73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</row>
    <row r="13" spans="1:22">
      <c r="A13" s="37" t="s">
        <v>143</v>
      </c>
      <c r="B13" s="13" t="s">
        <v>146</v>
      </c>
      <c r="C13" s="13" t="s">
        <v>35</v>
      </c>
      <c r="D13" s="13" t="s">
        <v>36</v>
      </c>
      <c r="E13" s="14" t="s">
        <v>298</v>
      </c>
      <c r="F13" s="13" t="s">
        <v>37</v>
      </c>
      <c r="G13" s="13" t="s">
        <v>287</v>
      </c>
      <c r="H13" s="35" t="s">
        <v>38</v>
      </c>
      <c r="I13" s="37"/>
      <c r="J13" s="37"/>
      <c r="K13" s="37"/>
      <c r="L13" s="35" t="s">
        <v>38</v>
      </c>
      <c r="M13" s="35" t="s">
        <v>39</v>
      </c>
      <c r="N13" s="36" t="s">
        <v>19</v>
      </c>
      <c r="O13" s="37"/>
      <c r="P13" s="35" t="s">
        <v>39</v>
      </c>
      <c r="Q13" s="37"/>
      <c r="R13" s="37"/>
      <c r="S13" s="37"/>
      <c r="T13" s="45" t="str">
        <f>"160,0"</f>
        <v>160,0</v>
      </c>
      <c r="U13" s="15" t="str">
        <f>"158,7040"</f>
        <v>158,7040</v>
      </c>
      <c r="V13" s="13" t="s">
        <v>198</v>
      </c>
    </row>
    <row r="15" spans="1:22" ht="16">
      <c r="A15" s="72" t="s">
        <v>40</v>
      </c>
      <c r="B15" s="72"/>
      <c r="C15" s="72"/>
      <c r="D15" s="72"/>
      <c r="E15" s="73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1:22">
      <c r="A16" s="30" t="s">
        <v>143</v>
      </c>
      <c r="B16" s="7" t="s">
        <v>147</v>
      </c>
      <c r="C16" s="7" t="s">
        <v>42</v>
      </c>
      <c r="D16" s="7" t="s">
        <v>43</v>
      </c>
      <c r="E16" s="8" t="s">
        <v>298</v>
      </c>
      <c r="F16" s="7" t="s">
        <v>37</v>
      </c>
      <c r="G16" s="7" t="s">
        <v>287</v>
      </c>
      <c r="H16" s="29" t="s">
        <v>44</v>
      </c>
      <c r="I16" s="29" t="s">
        <v>33</v>
      </c>
      <c r="J16" s="29" t="s">
        <v>45</v>
      </c>
      <c r="K16" s="30"/>
      <c r="L16" s="29" t="s">
        <v>46</v>
      </c>
      <c r="M16" s="29" t="s">
        <v>47</v>
      </c>
      <c r="N16" s="29" t="s">
        <v>48</v>
      </c>
      <c r="O16" s="30"/>
      <c r="P16" s="29" t="s">
        <v>49</v>
      </c>
      <c r="Q16" s="29" t="s">
        <v>50</v>
      </c>
      <c r="R16" s="29" t="s">
        <v>51</v>
      </c>
      <c r="S16" s="30"/>
      <c r="T16" s="43" t="str">
        <f>"367,5"</f>
        <v>367,5</v>
      </c>
      <c r="U16" s="9" t="str">
        <f>"335,3438"</f>
        <v>335,3438</v>
      </c>
      <c r="V16" s="7" t="s">
        <v>178</v>
      </c>
    </row>
    <row r="17" spans="1:22">
      <c r="A17" s="39" t="s">
        <v>148</v>
      </c>
      <c r="B17" s="16" t="s">
        <v>149</v>
      </c>
      <c r="C17" s="16" t="s">
        <v>52</v>
      </c>
      <c r="D17" s="16" t="s">
        <v>53</v>
      </c>
      <c r="E17" s="17" t="s">
        <v>298</v>
      </c>
      <c r="F17" s="16" t="s">
        <v>13</v>
      </c>
      <c r="G17" s="16" t="s">
        <v>290</v>
      </c>
      <c r="H17" s="38" t="s">
        <v>39</v>
      </c>
      <c r="I17" s="38" t="s">
        <v>46</v>
      </c>
      <c r="J17" s="38" t="s">
        <v>47</v>
      </c>
      <c r="K17" s="39"/>
      <c r="L17" s="38" t="s">
        <v>54</v>
      </c>
      <c r="M17" s="38" t="s">
        <v>55</v>
      </c>
      <c r="N17" s="40" t="s">
        <v>56</v>
      </c>
      <c r="O17" s="39"/>
      <c r="P17" s="38" t="s">
        <v>57</v>
      </c>
      <c r="Q17" s="38" t="s">
        <v>15</v>
      </c>
      <c r="R17" s="38" t="s">
        <v>16</v>
      </c>
      <c r="S17" s="39"/>
      <c r="T17" s="46" t="str">
        <f>"200,0"</f>
        <v>200,0</v>
      </c>
      <c r="U17" s="18" t="str">
        <f>"183,5200"</f>
        <v>183,5200</v>
      </c>
      <c r="V17" s="16" t="s">
        <v>235</v>
      </c>
    </row>
    <row r="18" spans="1:22">
      <c r="A18" s="33" t="s">
        <v>143</v>
      </c>
      <c r="B18" s="10" t="s">
        <v>147</v>
      </c>
      <c r="C18" s="10" t="s">
        <v>229</v>
      </c>
      <c r="D18" s="10" t="s">
        <v>43</v>
      </c>
      <c r="E18" s="11" t="s">
        <v>299</v>
      </c>
      <c r="F18" s="10" t="s">
        <v>37</v>
      </c>
      <c r="G18" s="10" t="s">
        <v>287</v>
      </c>
      <c r="H18" s="32" t="s">
        <v>44</v>
      </c>
      <c r="I18" s="32" t="s">
        <v>33</v>
      </c>
      <c r="J18" s="32" t="s">
        <v>45</v>
      </c>
      <c r="K18" s="33"/>
      <c r="L18" s="32" t="s">
        <v>46</v>
      </c>
      <c r="M18" s="32" t="s">
        <v>47</v>
      </c>
      <c r="N18" s="32" t="s">
        <v>48</v>
      </c>
      <c r="O18" s="33"/>
      <c r="P18" s="32" t="s">
        <v>49</v>
      </c>
      <c r="Q18" s="32" t="s">
        <v>50</v>
      </c>
      <c r="R18" s="32" t="s">
        <v>51</v>
      </c>
      <c r="S18" s="33"/>
      <c r="T18" s="44" t="str">
        <f>"367,5"</f>
        <v>367,5</v>
      </c>
      <c r="U18" s="12" t="str">
        <f>"361,5006"</f>
        <v>361,5006</v>
      </c>
      <c r="V18" s="10" t="s">
        <v>178</v>
      </c>
    </row>
    <row r="20" spans="1:22" ht="16">
      <c r="A20" s="72" t="s">
        <v>58</v>
      </c>
      <c r="B20" s="72"/>
      <c r="C20" s="72"/>
      <c r="D20" s="72"/>
      <c r="E20" s="73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</row>
    <row r="21" spans="1:22">
      <c r="A21" s="37" t="s">
        <v>143</v>
      </c>
      <c r="B21" s="13" t="s">
        <v>150</v>
      </c>
      <c r="C21" s="13" t="s">
        <v>59</v>
      </c>
      <c r="D21" s="13" t="s">
        <v>60</v>
      </c>
      <c r="E21" s="14" t="s">
        <v>300</v>
      </c>
      <c r="F21" s="13" t="s">
        <v>61</v>
      </c>
      <c r="G21" s="13" t="s">
        <v>288</v>
      </c>
      <c r="H21" s="35" t="s">
        <v>28</v>
      </c>
      <c r="I21" s="35" t="s">
        <v>21</v>
      </c>
      <c r="J21" s="36" t="s">
        <v>44</v>
      </c>
      <c r="K21" s="37"/>
      <c r="L21" s="35" t="s">
        <v>47</v>
      </c>
      <c r="M21" s="36" t="s">
        <v>14</v>
      </c>
      <c r="N21" s="36" t="s">
        <v>14</v>
      </c>
      <c r="O21" s="37"/>
      <c r="P21" s="36" t="s">
        <v>33</v>
      </c>
      <c r="Q21" s="35" t="s">
        <v>33</v>
      </c>
      <c r="R21" s="35" t="s">
        <v>51</v>
      </c>
      <c r="S21" s="37"/>
      <c r="T21" s="45" t="str">
        <f>"332,5"</f>
        <v>332,5</v>
      </c>
      <c r="U21" s="15" t="str">
        <f>"260,7465"</f>
        <v>260,7465</v>
      </c>
      <c r="V21" s="13" t="s">
        <v>110</v>
      </c>
    </row>
    <row r="23" spans="1:22" ht="16">
      <c r="A23" s="72" t="s">
        <v>34</v>
      </c>
      <c r="B23" s="72"/>
      <c r="C23" s="72"/>
      <c r="D23" s="72"/>
      <c r="E23" s="73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</row>
    <row r="24" spans="1:22">
      <c r="A24" s="30" t="s">
        <v>143</v>
      </c>
      <c r="B24" s="7" t="s">
        <v>151</v>
      </c>
      <c r="C24" s="7" t="s">
        <v>230</v>
      </c>
      <c r="D24" s="7" t="s">
        <v>63</v>
      </c>
      <c r="E24" s="8" t="s">
        <v>297</v>
      </c>
      <c r="F24" s="7" t="s">
        <v>61</v>
      </c>
      <c r="G24" s="7" t="s">
        <v>288</v>
      </c>
      <c r="H24" s="29" t="s">
        <v>21</v>
      </c>
      <c r="I24" s="29" t="s">
        <v>44</v>
      </c>
      <c r="J24" s="31" t="s">
        <v>49</v>
      </c>
      <c r="K24" s="30"/>
      <c r="L24" s="29" t="s">
        <v>14</v>
      </c>
      <c r="M24" s="29" t="s">
        <v>64</v>
      </c>
      <c r="N24" s="31" t="s">
        <v>65</v>
      </c>
      <c r="O24" s="30"/>
      <c r="P24" s="29" t="s">
        <v>33</v>
      </c>
      <c r="Q24" s="29" t="s">
        <v>49</v>
      </c>
      <c r="R24" s="29" t="s">
        <v>50</v>
      </c>
      <c r="S24" s="30"/>
      <c r="T24" s="43" t="str">
        <f>"362,5"</f>
        <v>362,5</v>
      </c>
      <c r="U24" s="9" t="str">
        <f>"267,6338"</f>
        <v>267,6338</v>
      </c>
      <c r="V24" s="7" t="s">
        <v>110</v>
      </c>
    </row>
    <row r="25" spans="1:22">
      <c r="A25" s="33" t="s">
        <v>152</v>
      </c>
      <c r="B25" s="10" t="s">
        <v>153</v>
      </c>
      <c r="C25" s="10" t="s">
        <v>66</v>
      </c>
      <c r="D25" s="10" t="s">
        <v>67</v>
      </c>
      <c r="E25" s="11" t="s">
        <v>300</v>
      </c>
      <c r="F25" s="10" t="s">
        <v>13</v>
      </c>
      <c r="G25" s="10" t="s">
        <v>290</v>
      </c>
      <c r="H25" s="34" t="s">
        <v>28</v>
      </c>
      <c r="I25" s="33"/>
      <c r="J25" s="33"/>
      <c r="K25" s="33"/>
      <c r="L25" s="34"/>
      <c r="M25" s="33"/>
      <c r="N25" s="33"/>
      <c r="O25" s="33"/>
      <c r="P25" s="34"/>
      <c r="Q25" s="33"/>
      <c r="R25" s="33"/>
      <c r="S25" s="33"/>
      <c r="T25" s="44">
        <v>0</v>
      </c>
      <c r="U25" s="12" t="str">
        <f>"0,0000"</f>
        <v>0,0000</v>
      </c>
      <c r="V25" s="10" t="s">
        <v>235</v>
      </c>
    </row>
    <row r="27" spans="1:22" ht="16">
      <c r="A27" s="72" t="s">
        <v>40</v>
      </c>
      <c r="B27" s="72"/>
      <c r="C27" s="72"/>
      <c r="D27" s="72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spans="1:22">
      <c r="A28" s="30" t="s">
        <v>143</v>
      </c>
      <c r="B28" s="7" t="s">
        <v>154</v>
      </c>
      <c r="C28" s="7" t="s">
        <v>231</v>
      </c>
      <c r="D28" s="7" t="s">
        <v>69</v>
      </c>
      <c r="E28" s="8" t="s">
        <v>297</v>
      </c>
      <c r="F28" s="7" t="s">
        <v>27</v>
      </c>
      <c r="G28" s="7" t="s">
        <v>291</v>
      </c>
      <c r="H28" s="29" t="s">
        <v>32</v>
      </c>
      <c r="I28" s="29" t="s">
        <v>70</v>
      </c>
      <c r="J28" s="29" t="s">
        <v>33</v>
      </c>
      <c r="K28" s="30"/>
      <c r="L28" s="29" t="s">
        <v>15</v>
      </c>
      <c r="M28" s="29" t="s">
        <v>16</v>
      </c>
      <c r="N28" s="31" t="s">
        <v>71</v>
      </c>
      <c r="O28" s="30"/>
      <c r="P28" s="29" t="s">
        <v>50</v>
      </c>
      <c r="Q28" s="29" t="s">
        <v>72</v>
      </c>
      <c r="R28" s="29" t="s">
        <v>73</v>
      </c>
      <c r="S28" s="30"/>
      <c r="T28" s="43" t="str">
        <f>"390,0"</f>
        <v>390,0</v>
      </c>
      <c r="U28" s="9" t="str">
        <f>"262,4310"</f>
        <v>262,4310</v>
      </c>
      <c r="V28" s="7" t="s">
        <v>293</v>
      </c>
    </row>
    <row r="29" spans="1:22">
      <c r="A29" s="39" t="s">
        <v>143</v>
      </c>
      <c r="B29" s="16" t="s">
        <v>155</v>
      </c>
      <c r="C29" s="16" t="s">
        <v>75</v>
      </c>
      <c r="D29" s="16" t="s">
        <v>76</v>
      </c>
      <c r="E29" s="17" t="s">
        <v>300</v>
      </c>
      <c r="F29" s="16" t="s">
        <v>61</v>
      </c>
      <c r="G29" s="16" t="s">
        <v>288</v>
      </c>
      <c r="H29" s="38" t="s">
        <v>77</v>
      </c>
      <c r="I29" s="38" t="s">
        <v>78</v>
      </c>
      <c r="J29" s="40" t="s">
        <v>79</v>
      </c>
      <c r="K29" s="39"/>
      <c r="L29" s="38" t="s">
        <v>16</v>
      </c>
      <c r="M29" s="38" t="s">
        <v>29</v>
      </c>
      <c r="N29" s="40" t="s">
        <v>80</v>
      </c>
      <c r="O29" s="39"/>
      <c r="P29" s="38" t="s">
        <v>81</v>
      </c>
      <c r="Q29" s="38" t="s">
        <v>82</v>
      </c>
      <c r="R29" s="38" t="s">
        <v>83</v>
      </c>
      <c r="S29" s="39"/>
      <c r="T29" s="46" t="str">
        <f>"502,5"</f>
        <v>502,5</v>
      </c>
      <c r="U29" s="18" t="str">
        <f>"340,6448"</f>
        <v>340,6448</v>
      </c>
      <c r="V29" s="16" t="s">
        <v>160</v>
      </c>
    </row>
    <row r="30" spans="1:22">
      <c r="A30" s="39" t="s">
        <v>143</v>
      </c>
      <c r="B30" s="16" t="s">
        <v>156</v>
      </c>
      <c r="C30" s="16" t="s">
        <v>85</v>
      </c>
      <c r="D30" s="16" t="s">
        <v>86</v>
      </c>
      <c r="E30" s="17" t="s">
        <v>298</v>
      </c>
      <c r="F30" s="16" t="s">
        <v>61</v>
      </c>
      <c r="G30" s="16" t="s">
        <v>288</v>
      </c>
      <c r="H30" s="38" t="s">
        <v>87</v>
      </c>
      <c r="I30" s="38" t="s">
        <v>81</v>
      </c>
      <c r="J30" s="40" t="s">
        <v>88</v>
      </c>
      <c r="K30" s="39"/>
      <c r="L30" s="38" t="s">
        <v>28</v>
      </c>
      <c r="M30" s="38" t="s">
        <v>21</v>
      </c>
      <c r="N30" s="40" t="s">
        <v>89</v>
      </c>
      <c r="O30" s="39"/>
      <c r="P30" s="38" t="s">
        <v>81</v>
      </c>
      <c r="Q30" s="40" t="s">
        <v>90</v>
      </c>
      <c r="R30" s="40" t="s">
        <v>90</v>
      </c>
      <c r="S30" s="39"/>
      <c r="T30" s="46" t="str">
        <f>"510,0"</f>
        <v>510,0</v>
      </c>
      <c r="U30" s="18" t="str">
        <f>"352,4100"</f>
        <v>352,4100</v>
      </c>
      <c r="V30" s="16" t="s">
        <v>110</v>
      </c>
    </row>
    <row r="31" spans="1:22">
      <c r="A31" s="33" t="s">
        <v>148</v>
      </c>
      <c r="B31" s="10" t="s">
        <v>154</v>
      </c>
      <c r="C31" s="10" t="s">
        <v>91</v>
      </c>
      <c r="D31" s="10" t="s">
        <v>69</v>
      </c>
      <c r="E31" s="11" t="s">
        <v>298</v>
      </c>
      <c r="F31" s="10" t="s">
        <v>27</v>
      </c>
      <c r="G31" s="10" t="s">
        <v>291</v>
      </c>
      <c r="H31" s="32" t="s">
        <v>32</v>
      </c>
      <c r="I31" s="32" t="s">
        <v>70</v>
      </c>
      <c r="J31" s="32" t="s">
        <v>33</v>
      </c>
      <c r="K31" s="33"/>
      <c r="L31" s="32" t="s">
        <v>15</v>
      </c>
      <c r="M31" s="32" t="s">
        <v>16</v>
      </c>
      <c r="N31" s="34" t="s">
        <v>71</v>
      </c>
      <c r="O31" s="33"/>
      <c r="P31" s="32" t="s">
        <v>50</v>
      </c>
      <c r="Q31" s="32" t="s">
        <v>72</v>
      </c>
      <c r="R31" s="32" t="s">
        <v>73</v>
      </c>
      <c r="S31" s="33"/>
      <c r="T31" s="44" t="str">
        <f>"390,0"</f>
        <v>390,0</v>
      </c>
      <c r="U31" s="12" t="str">
        <f>"262,4310"</f>
        <v>262,4310</v>
      </c>
      <c r="V31" s="10" t="s">
        <v>293</v>
      </c>
    </row>
    <row r="33" spans="1:22" ht="16">
      <c r="A33" s="72" t="s">
        <v>92</v>
      </c>
      <c r="B33" s="72"/>
      <c r="C33" s="72"/>
      <c r="D33" s="72"/>
      <c r="E33" s="73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22">
      <c r="A34" s="30" t="s">
        <v>143</v>
      </c>
      <c r="B34" s="7" t="s">
        <v>157</v>
      </c>
      <c r="C34" s="7" t="s">
        <v>94</v>
      </c>
      <c r="D34" s="7" t="s">
        <v>95</v>
      </c>
      <c r="E34" s="8" t="s">
        <v>300</v>
      </c>
      <c r="F34" s="7" t="s">
        <v>61</v>
      </c>
      <c r="G34" s="7" t="s">
        <v>288</v>
      </c>
      <c r="H34" s="29" t="s">
        <v>96</v>
      </c>
      <c r="I34" s="29" t="s">
        <v>73</v>
      </c>
      <c r="J34" s="31" t="s">
        <v>97</v>
      </c>
      <c r="K34" s="30"/>
      <c r="L34" s="29" t="s">
        <v>28</v>
      </c>
      <c r="M34" s="29" t="s">
        <v>80</v>
      </c>
      <c r="N34" s="31" t="s">
        <v>98</v>
      </c>
      <c r="O34" s="30"/>
      <c r="P34" s="29" t="s">
        <v>99</v>
      </c>
      <c r="Q34" s="29" t="s">
        <v>81</v>
      </c>
      <c r="R34" s="31" t="s">
        <v>100</v>
      </c>
      <c r="S34" s="30"/>
      <c r="T34" s="43" t="str">
        <f>"467,5"</f>
        <v>467,5</v>
      </c>
      <c r="U34" s="9" t="str">
        <f>"300,5090"</f>
        <v>300,5090</v>
      </c>
      <c r="V34" s="7" t="s">
        <v>160</v>
      </c>
    </row>
    <row r="35" spans="1:22">
      <c r="A35" s="39" t="s">
        <v>148</v>
      </c>
      <c r="B35" s="16" t="s">
        <v>158</v>
      </c>
      <c r="C35" s="16" t="s">
        <v>102</v>
      </c>
      <c r="D35" s="16" t="s">
        <v>103</v>
      </c>
      <c r="E35" s="17" t="s">
        <v>300</v>
      </c>
      <c r="F35" s="16" t="s">
        <v>27</v>
      </c>
      <c r="G35" s="16" t="s">
        <v>290</v>
      </c>
      <c r="H35" s="38" t="s">
        <v>72</v>
      </c>
      <c r="I35" s="38" t="s">
        <v>77</v>
      </c>
      <c r="J35" s="40" t="s">
        <v>97</v>
      </c>
      <c r="K35" s="39"/>
      <c r="L35" s="38" t="s">
        <v>15</v>
      </c>
      <c r="M35" s="38" t="s">
        <v>28</v>
      </c>
      <c r="N35" s="38" t="s">
        <v>29</v>
      </c>
      <c r="O35" s="39"/>
      <c r="P35" s="38" t="s">
        <v>104</v>
      </c>
      <c r="Q35" s="38" t="s">
        <v>79</v>
      </c>
      <c r="R35" s="40" t="s">
        <v>81</v>
      </c>
      <c r="S35" s="39"/>
      <c r="T35" s="46" t="str">
        <f>"457,5"</f>
        <v>457,5</v>
      </c>
      <c r="U35" s="18" t="str">
        <f>"292,3883"</f>
        <v>292,3883</v>
      </c>
      <c r="V35" s="16" t="s">
        <v>237</v>
      </c>
    </row>
    <row r="36" spans="1:22">
      <c r="A36" s="39" t="s">
        <v>143</v>
      </c>
      <c r="B36" s="16" t="s">
        <v>159</v>
      </c>
      <c r="C36" s="16" t="s">
        <v>25</v>
      </c>
      <c r="D36" s="16" t="s">
        <v>106</v>
      </c>
      <c r="E36" s="17" t="s">
        <v>298</v>
      </c>
      <c r="F36" s="16" t="s">
        <v>27</v>
      </c>
      <c r="G36" s="16" t="s">
        <v>288</v>
      </c>
      <c r="H36" s="38" t="s">
        <v>100</v>
      </c>
      <c r="I36" s="38" t="s">
        <v>90</v>
      </c>
      <c r="J36" s="38" t="s">
        <v>83</v>
      </c>
      <c r="K36" s="39"/>
      <c r="L36" s="40" t="s">
        <v>77</v>
      </c>
      <c r="M36" s="38" t="s">
        <v>77</v>
      </c>
      <c r="N36" s="38" t="s">
        <v>104</v>
      </c>
      <c r="O36" s="39"/>
      <c r="P36" s="38" t="s">
        <v>107</v>
      </c>
      <c r="Q36" s="40" t="s">
        <v>108</v>
      </c>
      <c r="R36" s="38" t="s">
        <v>108</v>
      </c>
      <c r="S36" s="39"/>
      <c r="T36" s="46" t="str">
        <f>"680,0"</f>
        <v>680,0</v>
      </c>
      <c r="U36" s="18" t="str">
        <f>"444,1760"</f>
        <v>444,1760</v>
      </c>
      <c r="V36" s="16" t="s">
        <v>293</v>
      </c>
    </row>
    <row r="37" spans="1:22">
      <c r="A37" s="33" t="s">
        <v>143</v>
      </c>
      <c r="B37" s="10" t="s">
        <v>159</v>
      </c>
      <c r="C37" s="10" t="s">
        <v>232</v>
      </c>
      <c r="D37" s="10" t="s">
        <v>106</v>
      </c>
      <c r="E37" s="11" t="s">
        <v>299</v>
      </c>
      <c r="F37" s="10" t="s">
        <v>27</v>
      </c>
      <c r="G37" s="10" t="s">
        <v>288</v>
      </c>
      <c r="H37" s="32" t="s">
        <v>100</v>
      </c>
      <c r="I37" s="32" t="s">
        <v>90</v>
      </c>
      <c r="J37" s="32" t="s">
        <v>83</v>
      </c>
      <c r="K37" s="33"/>
      <c r="L37" s="34" t="s">
        <v>77</v>
      </c>
      <c r="M37" s="32" t="s">
        <v>77</v>
      </c>
      <c r="N37" s="32" t="s">
        <v>104</v>
      </c>
      <c r="O37" s="33"/>
      <c r="P37" s="32" t="s">
        <v>107</v>
      </c>
      <c r="Q37" s="34" t="s">
        <v>108</v>
      </c>
      <c r="R37" s="32" t="s">
        <v>108</v>
      </c>
      <c r="S37" s="33"/>
      <c r="T37" s="44" t="str">
        <f>"680,0"</f>
        <v>680,0</v>
      </c>
      <c r="U37" s="12" t="str">
        <f>"444,1760"</f>
        <v>444,1760</v>
      </c>
      <c r="V37" s="10" t="s">
        <v>293</v>
      </c>
    </row>
    <row r="39" spans="1:22" ht="16">
      <c r="A39" s="72" t="s">
        <v>109</v>
      </c>
      <c r="B39" s="72"/>
      <c r="C39" s="72"/>
      <c r="D39" s="72"/>
      <c r="E39" s="73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</row>
    <row r="40" spans="1:22">
      <c r="A40" s="37" t="s">
        <v>143</v>
      </c>
      <c r="B40" s="13" t="s">
        <v>160</v>
      </c>
      <c r="C40" s="13" t="s">
        <v>111</v>
      </c>
      <c r="D40" s="13" t="s">
        <v>112</v>
      </c>
      <c r="E40" s="14" t="s">
        <v>298</v>
      </c>
      <c r="F40" s="13" t="s">
        <v>61</v>
      </c>
      <c r="G40" s="13" t="s">
        <v>288</v>
      </c>
      <c r="H40" s="35" t="s">
        <v>113</v>
      </c>
      <c r="I40" s="35" t="s">
        <v>114</v>
      </c>
      <c r="J40" s="36" t="s">
        <v>115</v>
      </c>
      <c r="K40" s="37"/>
      <c r="L40" s="35" t="s">
        <v>116</v>
      </c>
      <c r="M40" s="35" t="s">
        <v>117</v>
      </c>
      <c r="N40" s="35" t="s">
        <v>51</v>
      </c>
      <c r="O40" s="37"/>
      <c r="P40" s="36" t="s">
        <v>118</v>
      </c>
      <c r="Q40" s="35" t="s">
        <v>118</v>
      </c>
      <c r="R40" s="36" t="s">
        <v>119</v>
      </c>
      <c r="S40" s="37"/>
      <c r="T40" s="45" t="str">
        <f>"652,5"</f>
        <v>652,5</v>
      </c>
      <c r="U40" s="15" t="str">
        <f>"383,9963"</f>
        <v>383,9963</v>
      </c>
      <c r="V40" s="13" t="s">
        <v>160</v>
      </c>
    </row>
    <row r="42" spans="1:22" ht="16">
      <c r="A42" s="72" t="s">
        <v>120</v>
      </c>
      <c r="B42" s="72"/>
      <c r="C42" s="72"/>
      <c r="D42" s="72"/>
      <c r="E42" s="73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</row>
    <row r="43" spans="1:22">
      <c r="A43" s="37" t="s">
        <v>143</v>
      </c>
      <c r="B43" s="13" t="s">
        <v>161</v>
      </c>
      <c r="C43" s="13" t="s">
        <v>233</v>
      </c>
      <c r="D43" s="13" t="s">
        <v>122</v>
      </c>
      <c r="E43" s="14" t="s">
        <v>297</v>
      </c>
      <c r="F43" s="13" t="s">
        <v>61</v>
      </c>
      <c r="G43" s="13" t="s">
        <v>289</v>
      </c>
      <c r="H43" s="35" t="s">
        <v>81</v>
      </c>
      <c r="I43" s="36" t="s">
        <v>88</v>
      </c>
      <c r="J43" s="36" t="s">
        <v>88</v>
      </c>
      <c r="K43" s="37"/>
      <c r="L43" s="35" t="s">
        <v>49</v>
      </c>
      <c r="M43" s="36" t="s">
        <v>96</v>
      </c>
      <c r="N43" s="36" t="s">
        <v>96</v>
      </c>
      <c r="O43" s="37"/>
      <c r="P43" s="35" t="s">
        <v>100</v>
      </c>
      <c r="Q43" s="36" t="s">
        <v>123</v>
      </c>
      <c r="R43" s="36" t="s">
        <v>123</v>
      </c>
      <c r="S43" s="37"/>
      <c r="T43" s="45" t="str">
        <f>"545,0"</f>
        <v>545,0</v>
      </c>
      <c r="U43" s="15" t="str">
        <f>"311,7400"</f>
        <v>311,7400</v>
      </c>
      <c r="V43" s="13" t="s">
        <v>160</v>
      </c>
    </row>
    <row r="45" spans="1:22">
      <c r="H45" s="5"/>
    </row>
    <row r="46" spans="1:22" ht="18">
      <c r="B46" s="20" t="s">
        <v>124</v>
      </c>
      <c r="C46" s="20"/>
      <c r="E46" s="5"/>
      <c r="F46" s="19"/>
      <c r="H46" s="5"/>
    </row>
    <row r="47" spans="1:22" ht="16">
      <c r="B47" s="21" t="s">
        <v>125</v>
      </c>
      <c r="C47" s="21"/>
      <c r="E47" s="5"/>
      <c r="F47" s="19"/>
      <c r="H47" s="5"/>
    </row>
    <row r="48" spans="1:22" ht="14">
      <c r="B48" s="22"/>
      <c r="C48" s="23" t="s">
        <v>132</v>
      </c>
      <c r="E48" s="5"/>
      <c r="F48" s="19"/>
      <c r="G48" s="3"/>
      <c r="H48" s="5"/>
    </row>
    <row r="49" spans="2:7" ht="14">
      <c r="B49" s="24" t="s">
        <v>126</v>
      </c>
      <c r="C49" s="24" t="s">
        <v>127</v>
      </c>
      <c r="D49" s="24" t="s">
        <v>284</v>
      </c>
      <c r="E49" s="25" t="s">
        <v>129</v>
      </c>
      <c r="F49" s="24" t="s">
        <v>130</v>
      </c>
      <c r="G49" s="3"/>
    </row>
    <row r="50" spans="2:7">
      <c r="B50" s="5" t="s">
        <v>41</v>
      </c>
      <c r="C50" s="5" t="s">
        <v>132</v>
      </c>
      <c r="D50" s="27" t="s">
        <v>133</v>
      </c>
      <c r="E50" s="28">
        <v>367.5</v>
      </c>
      <c r="F50" s="26">
        <v>335.34375876188301</v>
      </c>
      <c r="G50" s="3"/>
    </row>
    <row r="51" spans="2:7">
      <c r="B51" s="5" t="s">
        <v>24</v>
      </c>
      <c r="C51" s="5" t="s">
        <v>132</v>
      </c>
      <c r="D51" s="27" t="s">
        <v>134</v>
      </c>
      <c r="E51" s="28">
        <v>292.5</v>
      </c>
      <c r="F51" s="26">
        <v>326.51774615049402</v>
      </c>
      <c r="G51" s="3"/>
    </row>
    <row r="52" spans="2:7">
      <c r="B52" s="5" t="s">
        <v>11</v>
      </c>
      <c r="C52" s="5" t="s">
        <v>132</v>
      </c>
      <c r="D52" s="27" t="s">
        <v>131</v>
      </c>
      <c r="E52" s="28">
        <v>257.5</v>
      </c>
      <c r="F52" s="26">
        <v>304.261993467808</v>
      </c>
      <c r="G52" s="3"/>
    </row>
    <row r="53" spans="2:7">
      <c r="G53" s="3"/>
    </row>
    <row r="54" spans="2:7" ht="16">
      <c r="B54" s="21" t="s">
        <v>136</v>
      </c>
      <c r="C54" s="21"/>
      <c r="G54" s="3"/>
    </row>
    <row r="55" spans="2:7" ht="14">
      <c r="B55" s="22"/>
      <c r="C55" s="23" t="s">
        <v>137</v>
      </c>
      <c r="G55" s="3"/>
    </row>
    <row r="56" spans="2:7" ht="14">
      <c r="B56" s="24" t="s">
        <v>126</v>
      </c>
      <c r="C56" s="24" t="s">
        <v>127</v>
      </c>
      <c r="D56" s="24" t="s">
        <v>284</v>
      </c>
      <c r="E56" s="25" t="s">
        <v>129</v>
      </c>
      <c r="F56" s="24" t="s">
        <v>130</v>
      </c>
      <c r="G56" s="3"/>
    </row>
    <row r="57" spans="2:7">
      <c r="B57" s="5" t="s">
        <v>121</v>
      </c>
      <c r="C57" s="5" t="s">
        <v>234</v>
      </c>
      <c r="D57" s="27" t="s">
        <v>138</v>
      </c>
      <c r="E57" s="28">
        <v>545</v>
      </c>
      <c r="F57" s="26">
        <v>311.74001455307001</v>
      </c>
      <c r="G57" s="3"/>
    </row>
    <row r="58" spans="2:7">
      <c r="B58" s="5" t="s">
        <v>62</v>
      </c>
      <c r="C58" s="5" t="s">
        <v>234</v>
      </c>
      <c r="D58" s="27" t="s">
        <v>139</v>
      </c>
      <c r="E58" s="28">
        <v>362.5</v>
      </c>
      <c r="F58" s="26">
        <v>267.63375923037501</v>
      </c>
      <c r="G58" s="3"/>
    </row>
    <row r="59" spans="2:7">
      <c r="B59" s="5" t="s">
        <v>68</v>
      </c>
      <c r="C59" s="5" t="s">
        <v>137</v>
      </c>
      <c r="D59" s="27" t="s">
        <v>133</v>
      </c>
      <c r="E59" s="28">
        <v>390</v>
      </c>
      <c r="F59" s="26">
        <v>262.43100821971899</v>
      </c>
      <c r="G59" s="3"/>
    </row>
    <row r="60" spans="2:7">
      <c r="G60" s="3"/>
    </row>
    <row r="61" spans="2:7" ht="14">
      <c r="B61" s="22"/>
      <c r="C61" s="23" t="s">
        <v>140</v>
      </c>
      <c r="G61" s="3"/>
    </row>
    <row r="62" spans="2:7" ht="14">
      <c r="B62" s="24" t="s">
        <v>126</v>
      </c>
      <c r="C62" s="24" t="s">
        <v>127</v>
      </c>
      <c r="D62" s="24" t="s">
        <v>285</v>
      </c>
      <c r="E62" s="25" t="s">
        <v>129</v>
      </c>
      <c r="F62" s="24" t="s">
        <v>130</v>
      </c>
      <c r="G62" s="3"/>
    </row>
    <row r="63" spans="2:7">
      <c r="B63" s="5" t="s">
        <v>74</v>
      </c>
      <c r="C63" s="5" t="s">
        <v>140</v>
      </c>
      <c r="D63" s="27" t="s">
        <v>133</v>
      </c>
      <c r="E63" s="28">
        <v>502.5</v>
      </c>
      <c r="F63" s="26">
        <v>340.64475819468498</v>
      </c>
      <c r="G63" s="3"/>
    </row>
    <row r="64" spans="2:7">
      <c r="B64" s="5" t="s">
        <v>93</v>
      </c>
      <c r="C64" s="5" t="s">
        <v>140</v>
      </c>
      <c r="D64" s="27" t="s">
        <v>141</v>
      </c>
      <c r="E64" s="28">
        <v>467.5</v>
      </c>
      <c r="F64" s="26">
        <v>300.50898760557197</v>
      </c>
      <c r="G64" s="3"/>
    </row>
    <row r="65" spans="2:22">
      <c r="B65" s="5" t="s">
        <v>101</v>
      </c>
      <c r="C65" s="5" t="s">
        <v>140</v>
      </c>
      <c r="D65" s="27" t="s">
        <v>141</v>
      </c>
      <c r="E65" s="28">
        <v>457.5</v>
      </c>
      <c r="F65" s="26">
        <v>292.388256937265</v>
      </c>
      <c r="G65" s="3"/>
    </row>
    <row r="66" spans="2:22">
      <c r="G66" s="3"/>
    </row>
    <row r="67" spans="2:22" ht="14">
      <c r="B67" s="22"/>
      <c r="C67" s="23" t="s">
        <v>132</v>
      </c>
      <c r="G67" s="3"/>
    </row>
    <row r="68" spans="2:22" ht="14">
      <c r="B68" s="24" t="s">
        <v>126</v>
      </c>
      <c r="C68" s="24" t="s">
        <v>127</v>
      </c>
      <c r="D68" s="24" t="s">
        <v>284</v>
      </c>
      <c r="E68" s="25" t="s">
        <v>129</v>
      </c>
      <c r="F68" s="24" t="s">
        <v>130</v>
      </c>
      <c r="G68" s="3"/>
    </row>
    <row r="69" spans="2:22">
      <c r="B69" s="5" t="s">
        <v>105</v>
      </c>
      <c r="C69" s="5" t="s">
        <v>132</v>
      </c>
      <c r="D69" s="27" t="s">
        <v>141</v>
      </c>
      <c r="E69" s="28">
        <v>680</v>
      </c>
      <c r="F69" s="26">
        <v>444.17598009109503</v>
      </c>
      <c r="G69" s="3"/>
    </row>
    <row r="70" spans="2:22">
      <c r="B70" s="5" t="s">
        <v>110</v>
      </c>
      <c r="C70" s="5" t="s">
        <v>132</v>
      </c>
      <c r="D70" s="27" t="s">
        <v>142</v>
      </c>
      <c r="E70" s="28">
        <v>652.5</v>
      </c>
      <c r="F70" s="26">
        <v>383.99626493454002</v>
      </c>
      <c r="G70" s="3"/>
    </row>
    <row r="71" spans="2:22">
      <c r="B71" s="5" t="s">
        <v>84</v>
      </c>
      <c r="C71" s="5" t="s">
        <v>132</v>
      </c>
      <c r="D71" s="27" t="s">
        <v>133</v>
      </c>
      <c r="E71" s="28">
        <v>510</v>
      </c>
      <c r="F71" s="26">
        <v>352.40999221801798</v>
      </c>
      <c r="G71" s="3"/>
    </row>
    <row r="72" spans="2:22">
      <c r="E72" s="5"/>
      <c r="G72" s="19"/>
      <c r="H72" s="5"/>
    </row>
    <row r="73" spans="2:22">
      <c r="C73" s="27"/>
      <c r="D73" s="27"/>
      <c r="E73" s="27"/>
      <c r="F73" s="27"/>
      <c r="G73" s="27"/>
      <c r="N73" s="6"/>
      <c r="O73" s="6"/>
      <c r="P73" s="5"/>
      <c r="Q73" s="3"/>
      <c r="R73" s="3"/>
      <c r="S73" s="3"/>
      <c r="T73" s="47"/>
      <c r="U73" s="3"/>
      <c r="V73" s="3"/>
    </row>
    <row r="74" spans="2:22">
      <c r="C74" s="27"/>
      <c r="D74" s="27"/>
      <c r="E74" s="27"/>
      <c r="F74" s="27"/>
      <c r="G74" s="27"/>
      <c r="N74" s="6"/>
      <c r="O74" s="6"/>
      <c r="P74" s="5"/>
      <c r="Q74" s="3"/>
      <c r="R74" s="3"/>
      <c r="S74" s="3"/>
      <c r="T74" s="47"/>
      <c r="U74" s="3"/>
      <c r="V74" s="3"/>
    </row>
    <row r="75" spans="2:22">
      <c r="C75" s="27"/>
      <c r="D75" s="27"/>
      <c r="E75" s="27"/>
      <c r="F75" s="27"/>
      <c r="G75" s="27"/>
      <c r="N75" s="6"/>
      <c r="O75" s="6"/>
      <c r="P75" s="5"/>
      <c r="Q75" s="3"/>
      <c r="R75" s="3"/>
      <c r="S75" s="3"/>
      <c r="T75" s="47"/>
      <c r="U75" s="3"/>
      <c r="V75" s="3"/>
    </row>
    <row r="76" spans="2:22">
      <c r="E76" s="5"/>
      <c r="G76" s="19"/>
      <c r="H76" s="5"/>
    </row>
  </sheetData>
  <mergeCells count="24">
    <mergeCell ref="A23:S23"/>
    <mergeCell ref="A27:S27"/>
    <mergeCell ref="A33:S33"/>
    <mergeCell ref="A39:S39"/>
    <mergeCell ref="A42:S42"/>
    <mergeCell ref="A5:S5"/>
    <mergeCell ref="A9:S9"/>
    <mergeCell ref="A12:S12"/>
    <mergeCell ref="A15:S15"/>
    <mergeCell ref="A20:S20"/>
    <mergeCell ref="E3:E4"/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topLeftCell="A11" zoomScaleNormal="100" workbookViewId="0">
      <selection activeCell="E38" sqref="E38"/>
    </sheetView>
  </sheetViews>
  <sheetFormatPr baseColWidth="10" defaultColWidth="9.1640625" defaultRowHeight="13"/>
  <cols>
    <col min="1" max="1" width="7.33203125" style="5" bestFit="1" customWidth="1"/>
    <col min="2" max="2" width="19.5" style="5" bestFit="1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21.6640625" style="5" customWidth="1"/>
    <col min="7" max="7" width="38.5" style="5" bestFit="1" customWidth="1"/>
    <col min="8" max="10" width="5.6640625" style="27" bestFit="1" customWidth="1"/>
    <col min="11" max="11" width="4.5" style="27" customWidth="1"/>
    <col min="12" max="12" width="10.5" style="6" bestFit="1" customWidth="1"/>
    <col min="13" max="13" width="8.5" style="6" bestFit="1" customWidth="1"/>
    <col min="14" max="14" width="20.6640625" style="5" customWidth="1"/>
    <col min="15" max="16384" width="9.1640625" style="3"/>
  </cols>
  <sheetData>
    <row r="1" spans="1:14" s="2" customFormat="1" ht="29" customHeight="1">
      <c r="A1" s="52" t="s">
        <v>281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4" s="1" customFormat="1" ht="12.75" customHeight="1">
      <c r="A3" s="61" t="s">
        <v>294</v>
      </c>
      <c r="B3" s="67" t="s">
        <v>0</v>
      </c>
      <c r="C3" s="63" t="s">
        <v>295</v>
      </c>
      <c r="D3" s="63" t="s">
        <v>6</v>
      </c>
      <c r="E3" s="48" t="s">
        <v>296</v>
      </c>
      <c r="F3" s="60"/>
      <c r="G3" s="60" t="s">
        <v>5</v>
      </c>
      <c r="H3" s="60" t="s">
        <v>8</v>
      </c>
      <c r="I3" s="60"/>
      <c r="J3" s="60"/>
      <c r="K3" s="60"/>
      <c r="L3" s="48" t="s">
        <v>191</v>
      </c>
      <c r="M3" s="48" t="s">
        <v>3</v>
      </c>
      <c r="N3" s="65" t="s">
        <v>2</v>
      </c>
    </row>
    <row r="4" spans="1:14" s="1" customFormat="1" ht="21" customHeight="1" thickBot="1">
      <c r="A4" s="62"/>
      <c r="B4" s="69"/>
      <c r="C4" s="64"/>
      <c r="D4" s="64"/>
      <c r="E4" s="49"/>
      <c r="F4" s="64"/>
      <c r="G4" s="64"/>
      <c r="H4" s="4">
        <v>1</v>
      </c>
      <c r="I4" s="4">
        <v>2</v>
      </c>
      <c r="J4" s="4">
        <v>3</v>
      </c>
      <c r="K4" s="4" t="s">
        <v>4</v>
      </c>
      <c r="L4" s="49"/>
      <c r="M4" s="49"/>
      <c r="N4" s="66"/>
    </row>
    <row r="5" spans="1:14" ht="16">
      <c r="A5" s="70" t="s">
        <v>10</v>
      </c>
      <c r="B5" s="70"/>
      <c r="C5" s="71"/>
      <c r="D5" s="71"/>
      <c r="E5" s="71"/>
      <c r="F5" s="71"/>
      <c r="G5" s="71"/>
      <c r="H5" s="71"/>
      <c r="I5" s="71"/>
      <c r="J5" s="71"/>
      <c r="K5" s="71"/>
    </row>
    <row r="6" spans="1:14">
      <c r="A6" s="30" t="s">
        <v>143</v>
      </c>
      <c r="B6" s="7" t="s">
        <v>144</v>
      </c>
      <c r="C6" s="7" t="s">
        <v>228</v>
      </c>
      <c r="D6" s="7" t="s">
        <v>12</v>
      </c>
      <c r="E6" s="8" t="s">
        <v>297</v>
      </c>
      <c r="F6" s="7" t="s">
        <v>13</v>
      </c>
      <c r="G6" s="7" t="s">
        <v>290</v>
      </c>
      <c r="H6" s="29" t="s">
        <v>17</v>
      </c>
      <c r="I6" s="29" t="s">
        <v>18</v>
      </c>
      <c r="J6" s="31" t="s">
        <v>19</v>
      </c>
      <c r="K6" s="30"/>
      <c r="L6" s="9" t="str">
        <f>"52,5"</f>
        <v>52,5</v>
      </c>
      <c r="M6" s="9" t="str">
        <f>"62,0340"</f>
        <v>62,0340</v>
      </c>
      <c r="N6" s="7" t="s">
        <v>244</v>
      </c>
    </row>
    <row r="7" spans="1:14">
      <c r="A7" s="39" t="s">
        <v>143</v>
      </c>
      <c r="B7" s="16" t="s">
        <v>192</v>
      </c>
      <c r="C7" s="16" t="s">
        <v>163</v>
      </c>
      <c r="D7" s="16" t="s">
        <v>164</v>
      </c>
      <c r="E7" s="17" t="s">
        <v>298</v>
      </c>
      <c r="F7" s="16" t="s">
        <v>61</v>
      </c>
      <c r="G7" s="16" t="s">
        <v>288</v>
      </c>
      <c r="H7" s="40" t="s">
        <v>165</v>
      </c>
      <c r="I7" s="38" t="s">
        <v>165</v>
      </c>
      <c r="J7" s="38" t="s">
        <v>18</v>
      </c>
      <c r="K7" s="39"/>
      <c r="L7" s="18" t="str">
        <f>"52,5"</f>
        <v>52,5</v>
      </c>
      <c r="M7" s="18" t="str">
        <f>"64,2075"</f>
        <v>64,2075</v>
      </c>
      <c r="N7" s="16" t="s">
        <v>93</v>
      </c>
    </row>
    <row r="8" spans="1:14">
      <c r="A8" s="33" t="s">
        <v>148</v>
      </c>
      <c r="B8" s="10" t="s">
        <v>144</v>
      </c>
      <c r="C8" s="10" t="s">
        <v>22</v>
      </c>
      <c r="D8" s="10" t="s">
        <v>12</v>
      </c>
      <c r="E8" s="11" t="s">
        <v>298</v>
      </c>
      <c r="F8" s="10" t="s">
        <v>13</v>
      </c>
      <c r="G8" s="10" t="s">
        <v>290</v>
      </c>
      <c r="H8" s="32" t="s">
        <v>17</v>
      </c>
      <c r="I8" s="32" t="s">
        <v>18</v>
      </c>
      <c r="J8" s="34" t="s">
        <v>19</v>
      </c>
      <c r="K8" s="33"/>
      <c r="L8" s="12" t="str">
        <f>"52,5"</f>
        <v>52,5</v>
      </c>
      <c r="M8" s="12" t="str">
        <f>"62,0340"</f>
        <v>62,0340</v>
      </c>
      <c r="N8" s="10" t="s">
        <v>244</v>
      </c>
    </row>
    <row r="10" spans="1:14" ht="16">
      <c r="A10" s="72" t="s">
        <v>34</v>
      </c>
      <c r="B10" s="72"/>
      <c r="C10" s="72"/>
      <c r="D10" s="72"/>
      <c r="E10" s="73"/>
      <c r="F10" s="72"/>
      <c r="G10" s="72"/>
      <c r="H10" s="72"/>
      <c r="I10" s="72"/>
      <c r="J10" s="72"/>
      <c r="K10" s="72"/>
    </row>
    <row r="11" spans="1:14">
      <c r="A11" s="37" t="s">
        <v>143</v>
      </c>
      <c r="B11" s="13" t="s">
        <v>146</v>
      </c>
      <c r="C11" s="13" t="s">
        <v>35</v>
      </c>
      <c r="D11" s="13" t="s">
        <v>36</v>
      </c>
      <c r="E11" s="14" t="s">
        <v>298</v>
      </c>
      <c r="F11" s="13" t="s">
        <v>37</v>
      </c>
      <c r="G11" s="13" t="s">
        <v>287</v>
      </c>
      <c r="H11" s="35" t="s">
        <v>38</v>
      </c>
      <c r="I11" s="35" t="s">
        <v>39</v>
      </c>
      <c r="J11" s="36" t="s">
        <v>19</v>
      </c>
      <c r="K11" s="37"/>
      <c r="L11" s="15" t="str">
        <f>"55,0"</f>
        <v>55,0</v>
      </c>
      <c r="M11" s="15" t="str">
        <f>"54,5545"</f>
        <v>54,5545</v>
      </c>
      <c r="N11" s="13" t="s">
        <v>198</v>
      </c>
    </row>
    <row r="13" spans="1:14" ht="16">
      <c r="A13" s="72" t="s">
        <v>40</v>
      </c>
      <c r="B13" s="72"/>
      <c r="C13" s="72"/>
      <c r="D13" s="72"/>
      <c r="E13" s="73"/>
      <c r="F13" s="72"/>
      <c r="G13" s="72"/>
      <c r="H13" s="72"/>
      <c r="I13" s="72"/>
      <c r="J13" s="72"/>
      <c r="K13" s="72"/>
    </row>
    <row r="14" spans="1:14">
      <c r="A14" s="30" t="s">
        <v>143</v>
      </c>
      <c r="B14" s="7" t="s">
        <v>147</v>
      </c>
      <c r="C14" s="7" t="s">
        <v>42</v>
      </c>
      <c r="D14" s="7" t="s">
        <v>43</v>
      </c>
      <c r="E14" s="8" t="s">
        <v>298</v>
      </c>
      <c r="F14" s="7" t="s">
        <v>37</v>
      </c>
      <c r="G14" s="7" t="s">
        <v>287</v>
      </c>
      <c r="H14" s="29" t="s">
        <v>46</v>
      </c>
      <c r="I14" s="29" t="s">
        <v>47</v>
      </c>
      <c r="J14" s="29" t="s">
        <v>48</v>
      </c>
      <c r="K14" s="30"/>
      <c r="L14" s="9" t="str">
        <f>"72,5"</f>
        <v>72,5</v>
      </c>
      <c r="M14" s="9" t="str">
        <f>"66,1563"</f>
        <v>66,1563</v>
      </c>
      <c r="N14" s="7" t="s">
        <v>178</v>
      </c>
    </row>
    <row r="15" spans="1:14">
      <c r="A15" s="33" t="s">
        <v>143</v>
      </c>
      <c r="B15" s="10" t="s">
        <v>193</v>
      </c>
      <c r="C15" s="10" t="s">
        <v>238</v>
      </c>
      <c r="D15" s="10" t="s">
        <v>166</v>
      </c>
      <c r="E15" s="11" t="s">
        <v>299</v>
      </c>
      <c r="F15" s="10" t="s">
        <v>13</v>
      </c>
      <c r="G15" s="10" t="s">
        <v>290</v>
      </c>
      <c r="H15" s="32" t="s">
        <v>46</v>
      </c>
      <c r="I15" s="32" t="s">
        <v>47</v>
      </c>
      <c r="J15" s="34" t="s">
        <v>48</v>
      </c>
      <c r="K15" s="33"/>
      <c r="L15" s="12" t="str">
        <f>"70,0"</f>
        <v>70,0</v>
      </c>
      <c r="M15" s="12" t="str">
        <f>"63,9341"</f>
        <v>63,9341</v>
      </c>
      <c r="N15" s="10" t="s">
        <v>235</v>
      </c>
    </row>
    <row r="17" spans="1:14" ht="16">
      <c r="A17" s="72" t="s">
        <v>58</v>
      </c>
      <c r="B17" s="72"/>
      <c r="C17" s="72"/>
      <c r="D17" s="72"/>
      <c r="E17" s="73"/>
      <c r="F17" s="72"/>
      <c r="G17" s="72"/>
      <c r="H17" s="72"/>
      <c r="I17" s="72"/>
      <c r="J17" s="72"/>
      <c r="K17" s="72"/>
    </row>
    <row r="18" spans="1:14">
      <c r="A18" s="37" t="s">
        <v>143</v>
      </c>
      <c r="B18" s="13" t="s">
        <v>194</v>
      </c>
      <c r="C18" s="13" t="s">
        <v>239</v>
      </c>
      <c r="D18" s="13" t="s">
        <v>168</v>
      </c>
      <c r="E18" s="14" t="s">
        <v>297</v>
      </c>
      <c r="F18" s="13" t="s">
        <v>13</v>
      </c>
      <c r="G18" s="13" t="s">
        <v>290</v>
      </c>
      <c r="H18" s="36" t="s">
        <v>46</v>
      </c>
      <c r="I18" s="35" t="s">
        <v>46</v>
      </c>
      <c r="J18" s="36" t="s">
        <v>169</v>
      </c>
      <c r="K18" s="37"/>
      <c r="L18" s="15" t="str">
        <f>"65,0"</f>
        <v>65,0</v>
      </c>
      <c r="M18" s="15" t="str">
        <f>"52,5070"</f>
        <v>52,5070</v>
      </c>
      <c r="N18" s="13" t="s">
        <v>245</v>
      </c>
    </row>
    <row r="20" spans="1:14" ht="16">
      <c r="A20" s="72" t="s">
        <v>40</v>
      </c>
      <c r="B20" s="72"/>
      <c r="C20" s="72"/>
      <c r="D20" s="72"/>
      <c r="E20" s="73"/>
      <c r="F20" s="72"/>
      <c r="G20" s="72"/>
      <c r="H20" s="72"/>
      <c r="I20" s="72"/>
      <c r="J20" s="72"/>
      <c r="K20" s="72"/>
    </row>
    <row r="21" spans="1:14">
      <c r="A21" s="30" t="s">
        <v>143</v>
      </c>
      <c r="B21" s="7" t="s">
        <v>195</v>
      </c>
      <c r="C21" s="7" t="s">
        <v>171</v>
      </c>
      <c r="D21" s="7" t="s">
        <v>172</v>
      </c>
      <c r="E21" s="8" t="s">
        <v>298</v>
      </c>
      <c r="F21" s="7" t="s">
        <v>13</v>
      </c>
      <c r="G21" s="7" t="s">
        <v>290</v>
      </c>
      <c r="H21" s="29" t="s">
        <v>72</v>
      </c>
      <c r="I21" s="29" t="s">
        <v>77</v>
      </c>
      <c r="J21" s="31" t="s">
        <v>78</v>
      </c>
      <c r="K21" s="30"/>
      <c r="L21" s="9" t="str">
        <f>"165,0"</f>
        <v>165,0</v>
      </c>
      <c r="M21" s="9" t="str">
        <f>"112,4640"</f>
        <v>112,4640</v>
      </c>
      <c r="N21" s="7" t="s">
        <v>235</v>
      </c>
    </row>
    <row r="22" spans="1:14">
      <c r="A22" s="33" t="s">
        <v>148</v>
      </c>
      <c r="B22" s="10" t="s">
        <v>196</v>
      </c>
      <c r="C22" s="10" t="s">
        <v>173</v>
      </c>
      <c r="D22" s="10" t="s">
        <v>174</v>
      </c>
      <c r="E22" s="11" t="s">
        <v>298</v>
      </c>
      <c r="F22" s="10" t="s">
        <v>175</v>
      </c>
      <c r="G22" s="10" t="s">
        <v>288</v>
      </c>
      <c r="H22" s="32" t="s">
        <v>28</v>
      </c>
      <c r="I22" s="32" t="s">
        <v>21</v>
      </c>
      <c r="J22" s="34" t="s">
        <v>98</v>
      </c>
      <c r="K22" s="33"/>
      <c r="L22" s="12" t="str">
        <f>"110,0"</f>
        <v>110,0</v>
      </c>
      <c r="M22" s="12" t="str">
        <f>"76,9230"</f>
        <v>76,9230</v>
      </c>
      <c r="N22" s="10" t="s">
        <v>246</v>
      </c>
    </row>
    <row r="24" spans="1:14" ht="16">
      <c r="A24" s="72" t="s">
        <v>92</v>
      </c>
      <c r="B24" s="72"/>
      <c r="C24" s="72"/>
      <c r="D24" s="72"/>
      <c r="E24" s="73"/>
      <c r="F24" s="72"/>
      <c r="G24" s="72"/>
      <c r="H24" s="72"/>
      <c r="I24" s="72"/>
      <c r="J24" s="72"/>
      <c r="K24" s="72"/>
    </row>
    <row r="25" spans="1:14">
      <c r="A25" s="30" t="s">
        <v>143</v>
      </c>
      <c r="B25" s="7" t="s">
        <v>197</v>
      </c>
      <c r="C25" s="7" t="s">
        <v>176</v>
      </c>
      <c r="D25" s="7" t="s">
        <v>177</v>
      </c>
      <c r="E25" s="8" t="s">
        <v>297</v>
      </c>
      <c r="F25" s="7" t="s">
        <v>13</v>
      </c>
      <c r="G25" s="7" t="s">
        <v>290</v>
      </c>
      <c r="H25" s="31" t="s">
        <v>46</v>
      </c>
      <c r="I25" s="29" t="s">
        <v>46</v>
      </c>
      <c r="J25" s="29" t="s">
        <v>47</v>
      </c>
      <c r="K25" s="30"/>
      <c r="L25" s="9" t="str">
        <f>"70,0"</f>
        <v>70,0</v>
      </c>
      <c r="M25" s="9" t="str">
        <f>"44,7860"</f>
        <v>44,7860</v>
      </c>
      <c r="N25" s="7" t="s">
        <v>244</v>
      </c>
    </row>
    <row r="26" spans="1:14">
      <c r="A26" s="39" t="s">
        <v>143</v>
      </c>
      <c r="B26" s="16" t="s">
        <v>159</v>
      </c>
      <c r="C26" s="16" t="s">
        <v>25</v>
      </c>
      <c r="D26" s="16" t="s">
        <v>106</v>
      </c>
      <c r="E26" s="17" t="s">
        <v>298</v>
      </c>
      <c r="F26" s="16" t="s">
        <v>27</v>
      </c>
      <c r="G26" s="16" t="s">
        <v>288</v>
      </c>
      <c r="H26" s="40" t="s">
        <v>77</v>
      </c>
      <c r="I26" s="38" t="s">
        <v>77</v>
      </c>
      <c r="J26" s="38" t="s">
        <v>104</v>
      </c>
      <c r="K26" s="39"/>
      <c r="L26" s="18" t="str">
        <f>"170,0"</f>
        <v>170,0</v>
      </c>
      <c r="M26" s="18" t="str">
        <f>"111,0440"</f>
        <v>111,0440</v>
      </c>
      <c r="N26" s="16" t="s">
        <v>293</v>
      </c>
    </row>
    <row r="27" spans="1:14">
      <c r="A27" s="39" t="s">
        <v>143</v>
      </c>
      <c r="B27" s="16" t="s">
        <v>159</v>
      </c>
      <c r="C27" s="16" t="s">
        <v>232</v>
      </c>
      <c r="D27" s="16" t="s">
        <v>106</v>
      </c>
      <c r="E27" s="17" t="s">
        <v>299</v>
      </c>
      <c r="F27" s="16" t="s">
        <v>27</v>
      </c>
      <c r="G27" s="16" t="s">
        <v>288</v>
      </c>
      <c r="H27" s="40" t="s">
        <v>77</v>
      </c>
      <c r="I27" s="38" t="s">
        <v>77</v>
      </c>
      <c r="J27" s="38" t="s">
        <v>104</v>
      </c>
      <c r="K27" s="39"/>
      <c r="L27" s="18" t="str">
        <f>"170,0"</f>
        <v>170,0</v>
      </c>
      <c r="M27" s="18" t="str">
        <f>"111,0440"</f>
        <v>111,0440</v>
      </c>
      <c r="N27" s="16" t="s">
        <v>293</v>
      </c>
    </row>
    <row r="28" spans="1:14">
      <c r="A28" s="39" t="s">
        <v>148</v>
      </c>
      <c r="B28" s="16" t="s">
        <v>198</v>
      </c>
      <c r="C28" s="16" t="s">
        <v>243</v>
      </c>
      <c r="D28" s="16" t="s">
        <v>179</v>
      </c>
      <c r="E28" s="17" t="s">
        <v>299</v>
      </c>
      <c r="F28" s="16" t="s">
        <v>37</v>
      </c>
      <c r="G28" s="16" t="s">
        <v>287</v>
      </c>
      <c r="H28" s="38" t="s">
        <v>180</v>
      </c>
      <c r="I28" s="38" t="s">
        <v>70</v>
      </c>
      <c r="J28" s="38" t="s">
        <v>116</v>
      </c>
      <c r="K28" s="39"/>
      <c r="L28" s="18" t="str">
        <f>"137,5"</f>
        <v>137,5</v>
      </c>
      <c r="M28" s="18" t="str">
        <f>"88,6462"</f>
        <v>88,6462</v>
      </c>
      <c r="N28" s="16" t="s">
        <v>198</v>
      </c>
    </row>
    <row r="29" spans="1:14">
      <c r="A29" s="39" t="s">
        <v>199</v>
      </c>
      <c r="B29" s="16" t="s">
        <v>200</v>
      </c>
      <c r="C29" s="16" t="s">
        <v>241</v>
      </c>
      <c r="D29" s="16" t="s">
        <v>182</v>
      </c>
      <c r="E29" s="17" t="s">
        <v>299</v>
      </c>
      <c r="F29" s="16" t="s">
        <v>13</v>
      </c>
      <c r="G29" s="16" t="s">
        <v>290</v>
      </c>
      <c r="H29" s="38" t="s">
        <v>32</v>
      </c>
      <c r="I29" s="40" t="s">
        <v>33</v>
      </c>
      <c r="J29" s="40" t="s">
        <v>33</v>
      </c>
      <c r="K29" s="39"/>
      <c r="L29" s="18" t="str">
        <f>"130,0"</f>
        <v>130,0</v>
      </c>
      <c r="M29" s="18" t="str">
        <f>"95,1467"</f>
        <v>95,1467</v>
      </c>
      <c r="N29" s="16" t="s">
        <v>244</v>
      </c>
    </row>
    <row r="30" spans="1:14">
      <c r="A30" s="33" t="s">
        <v>201</v>
      </c>
      <c r="B30" s="10" t="s">
        <v>202</v>
      </c>
      <c r="C30" s="10" t="s">
        <v>242</v>
      </c>
      <c r="D30" s="10" t="s">
        <v>95</v>
      </c>
      <c r="E30" s="11" t="s">
        <v>299</v>
      </c>
      <c r="F30" s="10" t="s">
        <v>13</v>
      </c>
      <c r="G30" s="10" t="s">
        <v>288</v>
      </c>
      <c r="H30" s="32" t="s">
        <v>180</v>
      </c>
      <c r="I30" s="32" t="s">
        <v>44</v>
      </c>
      <c r="J30" s="34" t="s">
        <v>32</v>
      </c>
      <c r="K30" s="33"/>
      <c r="L30" s="12" t="str">
        <f>"125,0"</f>
        <v>125,0</v>
      </c>
      <c r="M30" s="12" t="str">
        <f>"81,4749"</f>
        <v>81,4749</v>
      </c>
      <c r="N30" s="10" t="s">
        <v>170</v>
      </c>
    </row>
    <row r="32" spans="1:14" ht="16">
      <c r="A32" s="72" t="s">
        <v>183</v>
      </c>
      <c r="B32" s="72"/>
      <c r="C32" s="72"/>
      <c r="D32" s="72"/>
      <c r="E32" s="73"/>
      <c r="F32" s="72"/>
      <c r="G32" s="72"/>
      <c r="H32" s="72"/>
      <c r="I32" s="72"/>
      <c r="J32" s="72"/>
      <c r="K32" s="72"/>
    </row>
    <row r="33" spans="1:14">
      <c r="A33" s="30" t="s">
        <v>143</v>
      </c>
      <c r="B33" s="7" t="s">
        <v>203</v>
      </c>
      <c r="C33" s="7" t="s">
        <v>184</v>
      </c>
      <c r="D33" s="7" t="s">
        <v>185</v>
      </c>
      <c r="E33" s="8" t="s">
        <v>298</v>
      </c>
      <c r="F33" s="7" t="s">
        <v>37</v>
      </c>
      <c r="G33" s="7" t="s">
        <v>287</v>
      </c>
      <c r="H33" s="29" t="s">
        <v>180</v>
      </c>
      <c r="I33" s="30"/>
      <c r="J33" s="30"/>
      <c r="K33" s="30"/>
      <c r="L33" s="9" t="str">
        <f>"120,0"</f>
        <v>120,0</v>
      </c>
      <c r="M33" s="9" t="str">
        <f>"75,7800"</f>
        <v>75,7800</v>
      </c>
      <c r="N33" s="7" t="s">
        <v>178</v>
      </c>
    </row>
    <row r="34" spans="1:14">
      <c r="A34" s="33" t="s">
        <v>143</v>
      </c>
      <c r="B34" s="10" t="s">
        <v>203</v>
      </c>
      <c r="C34" s="10" t="s">
        <v>240</v>
      </c>
      <c r="D34" s="10" t="s">
        <v>185</v>
      </c>
      <c r="E34" s="11" t="s">
        <v>299</v>
      </c>
      <c r="F34" s="10" t="s">
        <v>37</v>
      </c>
      <c r="G34" s="10" t="s">
        <v>287</v>
      </c>
      <c r="H34" s="32" t="s">
        <v>180</v>
      </c>
      <c r="I34" s="33"/>
      <c r="J34" s="33"/>
      <c r="K34" s="33"/>
      <c r="L34" s="12" t="str">
        <f>"120,0"</f>
        <v>120,0</v>
      </c>
      <c r="M34" s="12" t="str">
        <f>"76,8409"</f>
        <v>76,8409</v>
      </c>
      <c r="N34" s="10" t="s">
        <v>178</v>
      </c>
    </row>
    <row r="36" spans="1:14" ht="16">
      <c r="A36" s="72" t="s">
        <v>109</v>
      </c>
      <c r="B36" s="72"/>
      <c r="C36" s="72"/>
      <c r="D36" s="72"/>
      <c r="E36" s="73"/>
      <c r="F36" s="72"/>
      <c r="G36" s="72"/>
      <c r="H36" s="72"/>
      <c r="I36" s="72"/>
      <c r="J36" s="72"/>
      <c r="K36" s="72"/>
    </row>
    <row r="37" spans="1:14">
      <c r="A37" s="37" t="s">
        <v>143</v>
      </c>
      <c r="B37" s="13" t="s">
        <v>204</v>
      </c>
      <c r="C37" s="13" t="s">
        <v>187</v>
      </c>
      <c r="D37" s="13" t="s">
        <v>188</v>
      </c>
      <c r="E37" s="14" t="s">
        <v>298</v>
      </c>
      <c r="F37" s="13" t="s">
        <v>13</v>
      </c>
      <c r="G37" s="13" t="s">
        <v>290</v>
      </c>
      <c r="H37" s="35" t="s">
        <v>49</v>
      </c>
      <c r="I37" s="35" t="s">
        <v>50</v>
      </c>
      <c r="J37" s="35" t="s">
        <v>73</v>
      </c>
      <c r="K37" s="37"/>
      <c r="L37" s="15" t="str">
        <f>"160,0"</f>
        <v>160,0</v>
      </c>
      <c r="M37" s="15" t="str">
        <f>"97,1040"</f>
        <v>97,1040</v>
      </c>
      <c r="N37" s="13" t="s">
        <v>235</v>
      </c>
    </row>
    <row r="39" spans="1:14">
      <c r="H39" s="5"/>
      <c r="L39" s="27"/>
      <c r="N39" s="6"/>
    </row>
    <row r="40" spans="1:14">
      <c r="H40" s="5"/>
      <c r="L40" s="27"/>
      <c r="N40" s="6"/>
    </row>
    <row r="41" spans="1:14" ht="18">
      <c r="B41" s="20" t="s">
        <v>124</v>
      </c>
      <c r="C41" s="20"/>
      <c r="E41" s="5"/>
      <c r="F41" s="19"/>
      <c r="H41" s="5"/>
      <c r="L41" s="27"/>
      <c r="N41" s="6"/>
    </row>
    <row r="42" spans="1:14" ht="16">
      <c r="B42" s="21" t="s">
        <v>125</v>
      </c>
      <c r="C42" s="21"/>
      <c r="E42" s="5"/>
      <c r="F42" s="19"/>
      <c r="L42" s="27"/>
      <c r="N42" s="6"/>
    </row>
    <row r="43" spans="1:14" ht="14">
      <c r="B43" s="22"/>
      <c r="C43" s="23" t="s">
        <v>132</v>
      </c>
      <c r="E43" s="5"/>
      <c r="F43" s="19"/>
      <c r="L43" s="27"/>
      <c r="N43" s="6"/>
    </row>
    <row r="44" spans="1:14" ht="14">
      <c r="B44" s="24" t="s">
        <v>126</v>
      </c>
      <c r="C44" s="24" t="s">
        <v>127</v>
      </c>
      <c r="D44" s="24" t="s">
        <v>128</v>
      </c>
      <c r="E44" s="25" t="s">
        <v>189</v>
      </c>
      <c r="F44" s="24" t="s">
        <v>130</v>
      </c>
      <c r="L44" s="27"/>
      <c r="N44" s="6"/>
    </row>
    <row r="45" spans="1:14">
      <c r="B45" s="5" t="s">
        <v>41</v>
      </c>
      <c r="C45" s="5" t="s">
        <v>132</v>
      </c>
      <c r="D45" s="27" t="s">
        <v>133</v>
      </c>
      <c r="E45" s="28">
        <v>72.5</v>
      </c>
      <c r="F45" s="26">
        <v>66.156251728534698</v>
      </c>
      <c r="L45" s="27"/>
      <c r="N45" s="6"/>
    </row>
    <row r="46" spans="1:14">
      <c r="B46" s="5" t="s">
        <v>162</v>
      </c>
      <c r="C46" s="5" t="s">
        <v>132</v>
      </c>
      <c r="D46" s="27" t="s">
        <v>131</v>
      </c>
      <c r="E46" s="28">
        <v>52.5</v>
      </c>
      <c r="F46" s="26">
        <v>64.207502603530898</v>
      </c>
      <c r="L46" s="27"/>
      <c r="N46" s="6"/>
    </row>
    <row r="47" spans="1:14">
      <c r="B47" s="5" t="s">
        <v>11</v>
      </c>
      <c r="C47" s="5" t="s">
        <v>132</v>
      </c>
      <c r="D47" s="27" t="s">
        <v>131</v>
      </c>
      <c r="E47" s="28">
        <v>52.5</v>
      </c>
      <c r="F47" s="26">
        <v>62.033998668193803</v>
      </c>
      <c r="L47" s="27"/>
      <c r="N47" s="6"/>
    </row>
    <row r="48" spans="1:14">
      <c r="L48" s="27"/>
      <c r="N48" s="6"/>
    </row>
    <row r="49" spans="2:14">
      <c r="L49" s="27"/>
      <c r="N49" s="6"/>
    </row>
    <row r="50" spans="2:14" ht="16">
      <c r="B50" s="21" t="s">
        <v>136</v>
      </c>
      <c r="C50" s="21"/>
      <c r="L50" s="27"/>
      <c r="N50" s="6"/>
    </row>
    <row r="51" spans="2:14" ht="14">
      <c r="B51" s="22"/>
      <c r="C51" s="23" t="s">
        <v>132</v>
      </c>
      <c r="L51" s="27"/>
      <c r="N51" s="6"/>
    </row>
    <row r="52" spans="2:14" ht="14">
      <c r="B52" s="24" t="s">
        <v>126</v>
      </c>
      <c r="C52" s="24" t="s">
        <v>127</v>
      </c>
      <c r="D52" s="24" t="s">
        <v>128</v>
      </c>
      <c r="E52" s="25" t="s">
        <v>189</v>
      </c>
      <c r="F52" s="24" t="s">
        <v>130</v>
      </c>
      <c r="L52" s="27"/>
      <c r="N52" s="6"/>
    </row>
    <row r="53" spans="2:14">
      <c r="B53" s="5" t="s">
        <v>170</v>
      </c>
      <c r="C53" s="5" t="s">
        <v>132</v>
      </c>
      <c r="D53" s="27" t="s">
        <v>133</v>
      </c>
      <c r="E53" s="28">
        <v>165</v>
      </c>
      <c r="F53" s="26">
        <v>112.463995814323</v>
      </c>
      <c r="L53" s="27"/>
      <c r="N53" s="6"/>
    </row>
    <row r="54" spans="2:14">
      <c r="B54" s="5" t="s">
        <v>105</v>
      </c>
      <c r="C54" s="5" t="s">
        <v>132</v>
      </c>
      <c r="D54" s="27" t="s">
        <v>141</v>
      </c>
      <c r="E54" s="28">
        <v>170</v>
      </c>
      <c r="F54" s="26">
        <v>111.043995022774</v>
      </c>
      <c r="L54" s="27"/>
      <c r="N54" s="6"/>
    </row>
    <row r="55" spans="2:14">
      <c r="B55" s="5" t="s">
        <v>186</v>
      </c>
      <c r="C55" s="5" t="s">
        <v>132</v>
      </c>
      <c r="D55" s="27" t="s">
        <v>142</v>
      </c>
      <c r="E55" s="28">
        <v>160</v>
      </c>
      <c r="F55" s="26">
        <v>97.103996276855497</v>
      </c>
      <c r="L55" s="27"/>
      <c r="N55" s="6"/>
    </row>
    <row r="56" spans="2:14">
      <c r="L56" s="27"/>
      <c r="N56" s="6"/>
    </row>
    <row r="57" spans="2:14" ht="14">
      <c r="B57" s="22"/>
      <c r="C57" s="23" t="s">
        <v>135</v>
      </c>
      <c r="L57" s="27"/>
      <c r="N57" s="6"/>
    </row>
    <row r="58" spans="2:14" ht="14">
      <c r="B58" s="24" t="s">
        <v>126</v>
      </c>
      <c r="C58" s="24" t="s">
        <v>127</v>
      </c>
      <c r="D58" s="24" t="s">
        <v>128</v>
      </c>
      <c r="E58" s="25" t="s">
        <v>189</v>
      </c>
      <c r="F58" s="24" t="s">
        <v>130</v>
      </c>
      <c r="L58" s="27"/>
      <c r="N58" s="6"/>
    </row>
    <row r="59" spans="2:14">
      <c r="B59" s="5" t="s">
        <v>105</v>
      </c>
      <c r="C59" s="5" t="s">
        <v>135</v>
      </c>
      <c r="D59" s="27" t="s">
        <v>141</v>
      </c>
      <c r="E59" s="28">
        <v>170</v>
      </c>
      <c r="F59" s="26">
        <v>111.043995022774</v>
      </c>
      <c r="L59" s="27"/>
      <c r="N59" s="6"/>
    </row>
    <row r="60" spans="2:14">
      <c r="B60" s="5" t="s">
        <v>181</v>
      </c>
      <c r="C60" s="5" t="s">
        <v>135</v>
      </c>
      <c r="D60" s="27" t="s">
        <v>141</v>
      </c>
      <c r="E60" s="28">
        <v>130</v>
      </c>
      <c r="F60" s="26">
        <v>95.146740759611106</v>
      </c>
      <c r="G60" s="19"/>
      <c r="H60" s="5"/>
      <c r="L60" s="27"/>
      <c r="N60" s="6"/>
    </row>
    <row r="61" spans="2:14">
      <c r="B61" s="5" t="s">
        <v>178</v>
      </c>
      <c r="C61" s="5" t="s">
        <v>135</v>
      </c>
      <c r="D61" s="27" t="s">
        <v>141</v>
      </c>
      <c r="E61" s="28">
        <v>137.5</v>
      </c>
      <c r="F61" s="26">
        <v>88.646248728036895</v>
      </c>
    </row>
  </sheetData>
  <mergeCells count="20">
    <mergeCell ref="A36:K36"/>
    <mergeCell ref="B3:B4"/>
    <mergeCell ref="A10:K10"/>
    <mergeCell ref="A13:K13"/>
    <mergeCell ref="A17:K17"/>
    <mergeCell ref="A20:K20"/>
    <mergeCell ref="A24:K24"/>
    <mergeCell ref="A32:K32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1"/>
  <sheetViews>
    <sheetView topLeftCell="A12" zoomScaleNormal="100" workbookViewId="0">
      <selection activeCell="E47" sqref="E47"/>
    </sheetView>
  </sheetViews>
  <sheetFormatPr baseColWidth="10" defaultColWidth="9.1640625" defaultRowHeight="13"/>
  <cols>
    <col min="1" max="1" width="7.33203125" style="5" bestFit="1" customWidth="1"/>
    <col min="2" max="2" width="24.33203125" style="5" bestFit="1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21.6640625" style="5" customWidth="1"/>
    <col min="7" max="7" width="32.6640625" style="5" customWidth="1"/>
    <col min="8" max="8" width="5.6640625" style="27" bestFit="1" customWidth="1"/>
    <col min="9" max="10" width="5.5" style="27" customWidth="1"/>
    <col min="11" max="11" width="4.5" style="27" customWidth="1"/>
    <col min="12" max="12" width="10.5" style="6" bestFit="1" customWidth="1"/>
    <col min="13" max="13" width="8.5" style="6" bestFit="1" customWidth="1"/>
    <col min="14" max="14" width="20.5" style="5" customWidth="1"/>
    <col min="15" max="16384" width="9.1640625" style="3"/>
  </cols>
  <sheetData>
    <row r="1" spans="1:14" s="2" customFormat="1" ht="29" customHeight="1">
      <c r="A1" s="52" t="s">
        <v>282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4" s="1" customFormat="1" ht="12.75" customHeight="1">
      <c r="A3" s="61" t="s">
        <v>294</v>
      </c>
      <c r="B3" s="67" t="s">
        <v>0</v>
      </c>
      <c r="C3" s="63" t="s">
        <v>295</v>
      </c>
      <c r="D3" s="63" t="s">
        <v>6</v>
      </c>
      <c r="E3" s="48" t="s">
        <v>296</v>
      </c>
      <c r="F3" s="60"/>
      <c r="G3" s="60" t="s">
        <v>5</v>
      </c>
      <c r="H3" s="60" t="s">
        <v>9</v>
      </c>
      <c r="I3" s="60"/>
      <c r="J3" s="60"/>
      <c r="K3" s="60"/>
      <c r="L3" s="48" t="s">
        <v>191</v>
      </c>
      <c r="M3" s="48" t="s">
        <v>3</v>
      </c>
      <c r="N3" s="65" t="s">
        <v>2</v>
      </c>
    </row>
    <row r="4" spans="1:14" s="1" customFormat="1" ht="21" customHeight="1" thickBot="1">
      <c r="A4" s="62"/>
      <c r="B4" s="69"/>
      <c r="C4" s="64"/>
      <c r="D4" s="64"/>
      <c r="E4" s="49"/>
      <c r="F4" s="64"/>
      <c r="G4" s="64"/>
      <c r="H4" s="4">
        <v>1</v>
      </c>
      <c r="I4" s="4">
        <v>2</v>
      </c>
      <c r="J4" s="4">
        <v>3</v>
      </c>
      <c r="K4" s="4" t="s">
        <v>4</v>
      </c>
      <c r="L4" s="49"/>
      <c r="M4" s="49"/>
      <c r="N4" s="66"/>
    </row>
    <row r="5" spans="1:14" ht="16">
      <c r="A5" s="70" t="s">
        <v>10</v>
      </c>
      <c r="B5" s="70"/>
      <c r="C5" s="71"/>
      <c r="D5" s="71"/>
      <c r="E5" s="71"/>
      <c r="F5" s="71"/>
      <c r="G5" s="71"/>
      <c r="H5" s="71"/>
      <c r="I5" s="71"/>
      <c r="J5" s="71"/>
      <c r="K5" s="71"/>
    </row>
    <row r="6" spans="1:14">
      <c r="A6" s="30" t="s">
        <v>143</v>
      </c>
      <c r="B6" s="7" t="s">
        <v>144</v>
      </c>
      <c r="C6" s="7" t="s">
        <v>228</v>
      </c>
      <c r="D6" s="7" t="s">
        <v>12</v>
      </c>
      <c r="E6" s="8" t="s">
        <v>297</v>
      </c>
      <c r="F6" s="7" t="s">
        <v>13</v>
      </c>
      <c r="G6" s="7" t="s">
        <v>290</v>
      </c>
      <c r="H6" s="29" t="s">
        <v>16</v>
      </c>
      <c r="I6" s="29" t="s">
        <v>20</v>
      </c>
      <c r="J6" s="29" t="s">
        <v>21</v>
      </c>
      <c r="K6" s="30"/>
      <c r="L6" s="9" t="str">
        <f>"110,0"</f>
        <v>110,0</v>
      </c>
      <c r="M6" s="9" t="str">
        <f>"129,9760"</f>
        <v>129,9760</v>
      </c>
      <c r="N6" s="7" t="s">
        <v>244</v>
      </c>
    </row>
    <row r="7" spans="1:14">
      <c r="A7" s="39" t="s">
        <v>143</v>
      </c>
      <c r="B7" s="16" t="s">
        <v>192</v>
      </c>
      <c r="C7" s="16" t="s">
        <v>163</v>
      </c>
      <c r="D7" s="16" t="s">
        <v>164</v>
      </c>
      <c r="E7" s="17" t="s">
        <v>298</v>
      </c>
      <c r="F7" s="16" t="s">
        <v>61</v>
      </c>
      <c r="G7" s="16" t="s">
        <v>288</v>
      </c>
      <c r="H7" s="38" t="s">
        <v>98</v>
      </c>
      <c r="I7" s="40" t="s">
        <v>31</v>
      </c>
      <c r="J7" s="40" t="s">
        <v>31</v>
      </c>
      <c r="K7" s="39"/>
      <c r="L7" s="18" t="str">
        <f>"115,0"</f>
        <v>115,0</v>
      </c>
      <c r="M7" s="18" t="str">
        <f>"140,6450"</f>
        <v>140,6450</v>
      </c>
      <c r="N7" s="16" t="s">
        <v>93</v>
      </c>
    </row>
    <row r="8" spans="1:14">
      <c r="A8" s="33" t="s">
        <v>148</v>
      </c>
      <c r="B8" s="10" t="s">
        <v>144</v>
      </c>
      <c r="C8" s="10" t="s">
        <v>22</v>
      </c>
      <c r="D8" s="10" t="s">
        <v>12</v>
      </c>
      <c r="E8" s="11" t="s">
        <v>298</v>
      </c>
      <c r="F8" s="10" t="s">
        <v>13</v>
      </c>
      <c r="G8" s="10" t="s">
        <v>290</v>
      </c>
      <c r="H8" s="32" t="s">
        <v>16</v>
      </c>
      <c r="I8" s="32" t="s">
        <v>20</v>
      </c>
      <c r="J8" s="32" t="s">
        <v>21</v>
      </c>
      <c r="K8" s="33"/>
      <c r="L8" s="12" t="str">
        <f>"110,0"</f>
        <v>110,0</v>
      </c>
      <c r="M8" s="12" t="str">
        <f>"129,9760"</f>
        <v>129,9760</v>
      </c>
      <c r="N8" s="10" t="s">
        <v>235</v>
      </c>
    </row>
    <row r="10" spans="1:14" ht="16">
      <c r="A10" s="72" t="s">
        <v>23</v>
      </c>
      <c r="B10" s="72"/>
      <c r="C10" s="72"/>
      <c r="D10" s="72"/>
      <c r="E10" s="73"/>
      <c r="F10" s="72"/>
      <c r="G10" s="72"/>
      <c r="H10" s="72"/>
      <c r="I10" s="72"/>
      <c r="J10" s="72"/>
      <c r="K10" s="72"/>
    </row>
    <row r="11" spans="1:14">
      <c r="A11" s="37" t="s">
        <v>143</v>
      </c>
      <c r="B11" s="13" t="s">
        <v>145</v>
      </c>
      <c r="C11" s="13" t="s">
        <v>25</v>
      </c>
      <c r="D11" s="13" t="s">
        <v>26</v>
      </c>
      <c r="E11" s="14" t="s">
        <v>298</v>
      </c>
      <c r="F11" s="13" t="s">
        <v>27</v>
      </c>
      <c r="G11" s="13" t="s">
        <v>288</v>
      </c>
      <c r="H11" s="35" t="s">
        <v>31</v>
      </c>
      <c r="I11" s="35" t="s">
        <v>32</v>
      </c>
      <c r="J11" s="35" t="s">
        <v>33</v>
      </c>
      <c r="K11" s="37"/>
      <c r="L11" s="15" t="str">
        <f>"135,0"</f>
        <v>135,0</v>
      </c>
      <c r="M11" s="15" t="str">
        <f>"150,7005"</f>
        <v>150,7005</v>
      </c>
      <c r="N11" s="13" t="s">
        <v>236</v>
      </c>
    </row>
    <row r="13" spans="1:14" ht="16">
      <c r="A13" s="72" t="s">
        <v>40</v>
      </c>
      <c r="B13" s="72"/>
      <c r="C13" s="72"/>
      <c r="D13" s="72"/>
      <c r="E13" s="73"/>
      <c r="F13" s="72"/>
      <c r="G13" s="72"/>
      <c r="H13" s="72"/>
      <c r="I13" s="72"/>
      <c r="J13" s="72"/>
      <c r="K13" s="72"/>
    </row>
    <row r="14" spans="1:14">
      <c r="A14" s="37" t="s">
        <v>143</v>
      </c>
      <c r="B14" s="13" t="s">
        <v>149</v>
      </c>
      <c r="C14" s="13" t="s">
        <v>52</v>
      </c>
      <c r="D14" s="13" t="s">
        <v>53</v>
      </c>
      <c r="E14" s="14" t="s">
        <v>298</v>
      </c>
      <c r="F14" s="13" t="s">
        <v>13</v>
      </c>
      <c r="G14" s="13" t="s">
        <v>290</v>
      </c>
      <c r="H14" s="35" t="s">
        <v>57</v>
      </c>
      <c r="I14" s="35" t="s">
        <v>15</v>
      </c>
      <c r="J14" s="35" t="s">
        <v>16</v>
      </c>
      <c r="K14" s="37"/>
      <c r="L14" s="15" t="str">
        <f>"95,0"</f>
        <v>95,0</v>
      </c>
      <c r="M14" s="15" t="str">
        <f>"87,1720"</f>
        <v>87,1720</v>
      </c>
      <c r="N14" s="13" t="s">
        <v>235</v>
      </c>
    </row>
    <row r="16" spans="1:14" ht="16">
      <c r="A16" s="72" t="s">
        <v>58</v>
      </c>
      <c r="B16" s="72"/>
      <c r="C16" s="72"/>
      <c r="D16" s="72"/>
      <c r="E16" s="73"/>
      <c r="F16" s="72"/>
      <c r="G16" s="72"/>
      <c r="H16" s="72"/>
      <c r="I16" s="72"/>
      <c r="J16" s="72"/>
      <c r="K16" s="72"/>
    </row>
    <row r="17" spans="1:14">
      <c r="A17" s="30" t="s">
        <v>143</v>
      </c>
      <c r="B17" s="7" t="s">
        <v>194</v>
      </c>
      <c r="C17" s="7" t="s">
        <v>239</v>
      </c>
      <c r="D17" s="7" t="s">
        <v>168</v>
      </c>
      <c r="E17" s="8" t="s">
        <v>297</v>
      </c>
      <c r="F17" s="7" t="s">
        <v>13</v>
      </c>
      <c r="G17" s="7" t="s">
        <v>290</v>
      </c>
      <c r="H17" s="29" t="s">
        <v>21</v>
      </c>
      <c r="I17" s="31" t="s">
        <v>180</v>
      </c>
      <c r="J17" s="29" t="s">
        <v>180</v>
      </c>
      <c r="K17" s="30"/>
      <c r="L17" s="9" t="str">
        <f>"120,0"</f>
        <v>120,0</v>
      </c>
      <c r="M17" s="9" t="str">
        <f>"96,9360"</f>
        <v>96,9360</v>
      </c>
      <c r="N17" s="7" t="s">
        <v>254</v>
      </c>
    </row>
    <row r="18" spans="1:14">
      <c r="A18" s="39" t="s">
        <v>148</v>
      </c>
      <c r="B18" s="16" t="s">
        <v>221</v>
      </c>
      <c r="C18" s="16" t="s">
        <v>247</v>
      </c>
      <c r="D18" s="16" t="s">
        <v>206</v>
      </c>
      <c r="E18" s="17" t="s">
        <v>297</v>
      </c>
      <c r="F18" s="16" t="s">
        <v>13</v>
      </c>
      <c r="G18" s="16" t="s">
        <v>290</v>
      </c>
      <c r="H18" s="38" t="s">
        <v>15</v>
      </c>
      <c r="I18" s="38" t="s">
        <v>28</v>
      </c>
      <c r="J18" s="38" t="s">
        <v>98</v>
      </c>
      <c r="K18" s="39"/>
      <c r="L18" s="18" t="str">
        <f>"115,0"</f>
        <v>115,0</v>
      </c>
      <c r="M18" s="18" t="str">
        <f>"92,0460"</f>
        <v>92,0460</v>
      </c>
      <c r="N18" s="16" t="s">
        <v>235</v>
      </c>
    </row>
    <row r="19" spans="1:14">
      <c r="A19" s="33" t="s">
        <v>143</v>
      </c>
      <c r="B19" s="10" t="s">
        <v>150</v>
      </c>
      <c r="C19" s="10" t="s">
        <v>207</v>
      </c>
      <c r="D19" s="10" t="s">
        <v>60</v>
      </c>
      <c r="E19" s="11" t="s">
        <v>298</v>
      </c>
      <c r="F19" s="10" t="s">
        <v>61</v>
      </c>
      <c r="G19" s="10" t="s">
        <v>288</v>
      </c>
      <c r="H19" s="34" t="s">
        <v>33</v>
      </c>
      <c r="I19" s="32" t="s">
        <v>33</v>
      </c>
      <c r="J19" s="32" t="s">
        <v>51</v>
      </c>
      <c r="K19" s="33"/>
      <c r="L19" s="12" t="str">
        <f>"152,5"</f>
        <v>152,5</v>
      </c>
      <c r="M19" s="12" t="str">
        <f>"119,5905"</f>
        <v>119,5905</v>
      </c>
      <c r="N19" s="10" t="s">
        <v>110</v>
      </c>
    </row>
    <row r="21" spans="1:14" ht="16">
      <c r="A21" s="72" t="s">
        <v>34</v>
      </c>
      <c r="B21" s="72"/>
      <c r="C21" s="72"/>
      <c r="D21" s="72"/>
      <c r="E21" s="73"/>
      <c r="F21" s="72"/>
      <c r="G21" s="72"/>
      <c r="H21" s="72"/>
      <c r="I21" s="72"/>
      <c r="J21" s="72"/>
      <c r="K21" s="72"/>
    </row>
    <row r="22" spans="1:14">
      <c r="A22" s="30" t="s">
        <v>143</v>
      </c>
      <c r="B22" s="7" t="s">
        <v>153</v>
      </c>
      <c r="C22" s="7" t="s">
        <v>66</v>
      </c>
      <c r="D22" s="7" t="s">
        <v>67</v>
      </c>
      <c r="E22" s="8" t="s">
        <v>300</v>
      </c>
      <c r="F22" s="7" t="s">
        <v>13</v>
      </c>
      <c r="G22" s="7" t="s">
        <v>290</v>
      </c>
      <c r="H22" s="31" t="s">
        <v>50</v>
      </c>
      <c r="I22" s="29" t="s">
        <v>50</v>
      </c>
      <c r="J22" s="30"/>
      <c r="K22" s="30"/>
      <c r="L22" s="9" t="str">
        <f>"150,0"</f>
        <v>150,0</v>
      </c>
      <c r="M22" s="9" t="str">
        <f>"107,6850"</f>
        <v>107,6850</v>
      </c>
      <c r="N22" s="7" t="s">
        <v>235</v>
      </c>
    </row>
    <row r="23" spans="1:14">
      <c r="A23" s="33" t="s">
        <v>143</v>
      </c>
      <c r="B23" s="10" t="s">
        <v>222</v>
      </c>
      <c r="C23" s="10" t="s">
        <v>248</v>
      </c>
      <c r="D23" s="10" t="s">
        <v>209</v>
      </c>
      <c r="E23" s="11" t="s">
        <v>299</v>
      </c>
      <c r="F23" s="10" t="s">
        <v>13</v>
      </c>
      <c r="G23" s="10" t="s">
        <v>290</v>
      </c>
      <c r="H23" s="32" t="s">
        <v>21</v>
      </c>
      <c r="I23" s="32" t="s">
        <v>98</v>
      </c>
      <c r="J23" s="32" t="s">
        <v>180</v>
      </c>
      <c r="K23" s="33"/>
      <c r="L23" s="12" t="str">
        <f>"120,0"</f>
        <v>120,0</v>
      </c>
      <c r="M23" s="12" t="str">
        <f>"172,0392"</f>
        <v>172,0392</v>
      </c>
      <c r="N23" s="10" t="s">
        <v>253</v>
      </c>
    </row>
    <row r="25" spans="1:14" ht="16">
      <c r="A25" s="72" t="s">
        <v>40</v>
      </c>
      <c r="B25" s="72"/>
      <c r="C25" s="72"/>
      <c r="D25" s="72"/>
      <c r="E25" s="73"/>
      <c r="F25" s="72"/>
      <c r="G25" s="72"/>
      <c r="H25" s="72"/>
      <c r="I25" s="72"/>
      <c r="J25" s="72"/>
      <c r="K25" s="72"/>
    </row>
    <row r="26" spans="1:14">
      <c r="A26" s="30" t="s">
        <v>143</v>
      </c>
      <c r="B26" s="7" t="s">
        <v>223</v>
      </c>
      <c r="C26" s="7" t="s">
        <v>249</v>
      </c>
      <c r="D26" s="7" t="s">
        <v>210</v>
      </c>
      <c r="E26" s="8" t="s">
        <v>297</v>
      </c>
      <c r="F26" s="7" t="s">
        <v>13</v>
      </c>
      <c r="G26" s="7" t="s">
        <v>290</v>
      </c>
      <c r="H26" s="31" t="s">
        <v>38</v>
      </c>
      <c r="I26" s="29" t="s">
        <v>46</v>
      </c>
      <c r="J26" s="29" t="s">
        <v>211</v>
      </c>
      <c r="K26" s="30"/>
      <c r="L26" s="9" t="str">
        <f>"75,0"</f>
        <v>75,0</v>
      </c>
      <c r="M26" s="9" t="str">
        <f>"51,3225"</f>
        <v>51,3225</v>
      </c>
      <c r="N26" s="7" t="s">
        <v>235</v>
      </c>
    </row>
    <row r="27" spans="1:14">
      <c r="A27" s="39" t="s">
        <v>143</v>
      </c>
      <c r="B27" s="16" t="s">
        <v>155</v>
      </c>
      <c r="C27" s="16" t="s">
        <v>75</v>
      </c>
      <c r="D27" s="16" t="s">
        <v>76</v>
      </c>
      <c r="E27" s="17" t="s">
        <v>300</v>
      </c>
      <c r="F27" s="16" t="s">
        <v>61</v>
      </c>
      <c r="G27" s="16" t="s">
        <v>288</v>
      </c>
      <c r="H27" s="38" t="s">
        <v>81</v>
      </c>
      <c r="I27" s="38" t="s">
        <v>82</v>
      </c>
      <c r="J27" s="38" t="s">
        <v>83</v>
      </c>
      <c r="K27" s="39"/>
      <c r="L27" s="18" t="str">
        <f>"225,0"</f>
        <v>225,0</v>
      </c>
      <c r="M27" s="18" t="str">
        <f>"152,5275"</f>
        <v>152,5275</v>
      </c>
      <c r="N27" s="16" t="s">
        <v>160</v>
      </c>
    </row>
    <row r="28" spans="1:14">
      <c r="A28" s="39" t="s">
        <v>143</v>
      </c>
      <c r="B28" s="16" t="s">
        <v>156</v>
      </c>
      <c r="C28" s="16" t="s">
        <v>85</v>
      </c>
      <c r="D28" s="16" t="s">
        <v>86</v>
      </c>
      <c r="E28" s="17" t="s">
        <v>298</v>
      </c>
      <c r="F28" s="16" t="s">
        <v>61</v>
      </c>
      <c r="G28" s="16" t="s">
        <v>288</v>
      </c>
      <c r="H28" s="38" t="s">
        <v>81</v>
      </c>
      <c r="I28" s="40" t="s">
        <v>90</v>
      </c>
      <c r="J28" s="40" t="s">
        <v>90</v>
      </c>
      <c r="K28" s="39"/>
      <c r="L28" s="18" t="str">
        <f>"200,0"</f>
        <v>200,0</v>
      </c>
      <c r="M28" s="18" t="str">
        <f>"138,2000"</f>
        <v>138,2000</v>
      </c>
      <c r="N28" s="16" t="s">
        <v>160</v>
      </c>
    </row>
    <row r="29" spans="1:14">
      <c r="A29" s="33" t="s">
        <v>143</v>
      </c>
      <c r="B29" s="10" t="s">
        <v>224</v>
      </c>
      <c r="C29" s="10" t="s">
        <v>250</v>
      </c>
      <c r="D29" s="10" t="s">
        <v>213</v>
      </c>
      <c r="E29" s="11" t="s">
        <v>299</v>
      </c>
      <c r="F29" s="10" t="s">
        <v>13</v>
      </c>
      <c r="G29" s="10" t="s">
        <v>290</v>
      </c>
      <c r="H29" s="32" t="s">
        <v>180</v>
      </c>
      <c r="I29" s="32" t="s">
        <v>32</v>
      </c>
      <c r="J29" s="32" t="s">
        <v>33</v>
      </c>
      <c r="K29" s="33"/>
      <c r="L29" s="12" t="str">
        <f>"135,0"</f>
        <v>135,0</v>
      </c>
      <c r="M29" s="12" t="str">
        <f>"171,3757"</f>
        <v>171,3757</v>
      </c>
      <c r="N29" s="10" t="s">
        <v>235</v>
      </c>
    </row>
    <row r="31" spans="1:14" ht="16">
      <c r="A31" s="72" t="s">
        <v>92</v>
      </c>
      <c r="B31" s="72"/>
      <c r="C31" s="72"/>
      <c r="D31" s="72"/>
      <c r="E31" s="73"/>
      <c r="F31" s="72"/>
      <c r="G31" s="72"/>
      <c r="H31" s="72"/>
      <c r="I31" s="72"/>
      <c r="J31" s="72"/>
      <c r="K31" s="72"/>
    </row>
    <row r="32" spans="1:14">
      <c r="A32" s="30" t="s">
        <v>143</v>
      </c>
      <c r="B32" s="7" t="s">
        <v>157</v>
      </c>
      <c r="C32" s="7" t="s">
        <v>94</v>
      </c>
      <c r="D32" s="7" t="s">
        <v>95</v>
      </c>
      <c r="E32" s="8" t="s">
        <v>300</v>
      </c>
      <c r="F32" s="7" t="s">
        <v>61</v>
      </c>
      <c r="G32" s="7" t="s">
        <v>288</v>
      </c>
      <c r="H32" s="29" t="s">
        <v>99</v>
      </c>
      <c r="I32" s="29" t="s">
        <v>81</v>
      </c>
      <c r="J32" s="31" t="s">
        <v>100</v>
      </c>
      <c r="K32" s="30"/>
      <c r="L32" s="9" t="str">
        <f>"200,0"</f>
        <v>200,0</v>
      </c>
      <c r="M32" s="9" t="str">
        <f>"128,5600"</f>
        <v>128,5600</v>
      </c>
      <c r="N32" s="7" t="s">
        <v>160</v>
      </c>
    </row>
    <row r="33" spans="1:14">
      <c r="A33" s="39" t="s">
        <v>148</v>
      </c>
      <c r="B33" s="16" t="s">
        <v>158</v>
      </c>
      <c r="C33" s="16" t="s">
        <v>102</v>
      </c>
      <c r="D33" s="16" t="s">
        <v>103</v>
      </c>
      <c r="E33" s="17" t="s">
        <v>300</v>
      </c>
      <c r="F33" s="16" t="s">
        <v>27</v>
      </c>
      <c r="G33" s="16" t="s">
        <v>290</v>
      </c>
      <c r="H33" s="38" t="s">
        <v>104</v>
      </c>
      <c r="I33" s="38" t="s">
        <v>79</v>
      </c>
      <c r="J33" s="40" t="s">
        <v>81</v>
      </c>
      <c r="K33" s="39"/>
      <c r="L33" s="18" t="str">
        <f>"190,0"</f>
        <v>190,0</v>
      </c>
      <c r="M33" s="18" t="str">
        <f>"121,4290"</f>
        <v>121,4290</v>
      </c>
      <c r="N33" s="16" t="s">
        <v>237</v>
      </c>
    </row>
    <row r="34" spans="1:14">
      <c r="A34" s="39" t="s">
        <v>143</v>
      </c>
      <c r="B34" s="16" t="s">
        <v>159</v>
      </c>
      <c r="C34" s="16" t="s">
        <v>25</v>
      </c>
      <c r="D34" s="16" t="s">
        <v>106</v>
      </c>
      <c r="E34" s="17" t="s">
        <v>298</v>
      </c>
      <c r="F34" s="16" t="s">
        <v>27</v>
      </c>
      <c r="G34" s="16" t="s">
        <v>288</v>
      </c>
      <c r="H34" s="38" t="s">
        <v>107</v>
      </c>
      <c r="I34" s="40" t="s">
        <v>108</v>
      </c>
      <c r="J34" s="38" t="s">
        <v>108</v>
      </c>
      <c r="K34" s="39"/>
      <c r="L34" s="18" t="str">
        <f>"285,0"</f>
        <v>285,0</v>
      </c>
      <c r="M34" s="18" t="str">
        <f>"186,1620"</f>
        <v>186,1620</v>
      </c>
      <c r="N34" s="16" t="s">
        <v>293</v>
      </c>
    </row>
    <row r="35" spans="1:14">
      <c r="A35" s="33" t="s">
        <v>143</v>
      </c>
      <c r="B35" s="10" t="s">
        <v>159</v>
      </c>
      <c r="C35" s="10" t="s">
        <v>232</v>
      </c>
      <c r="D35" s="10" t="s">
        <v>106</v>
      </c>
      <c r="E35" s="11" t="s">
        <v>299</v>
      </c>
      <c r="F35" s="10" t="s">
        <v>27</v>
      </c>
      <c r="G35" s="10" t="s">
        <v>288</v>
      </c>
      <c r="H35" s="32" t="s">
        <v>107</v>
      </c>
      <c r="I35" s="34" t="s">
        <v>108</v>
      </c>
      <c r="J35" s="32" t="s">
        <v>108</v>
      </c>
      <c r="K35" s="33"/>
      <c r="L35" s="12" t="str">
        <f>"285,0"</f>
        <v>285,0</v>
      </c>
      <c r="M35" s="12" t="str">
        <f>"186,1620"</f>
        <v>186,1620</v>
      </c>
      <c r="N35" s="10" t="s">
        <v>293</v>
      </c>
    </row>
    <row r="37" spans="1:14" ht="16">
      <c r="A37" s="72" t="s">
        <v>183</v>
      </c>
      <c r="B37" s="72"/>
      <c r="C37" s="72"/>
      <c r="D37" s="72"/>
      <c r="E37" s="73"/>
      <c r="F37" s="72"/>
      <c r="G37" s="72"/>
      <c r="H37" s="72"/>
      <c r="I37" s="72"/>
      <c r="J37" s="72"/>
      <c r="K37" s="72"/>
    </row>
    <row r="38" spans="1:14">
      <c r="A38" s="30" t="s">
        <v>143</v>
      </c>
      <c r="B38" s="7" t="s">
        <v>225</v>
      </c>
      <c r="C38" s="7" t="s">
        <v>251</v>
      </c>
      <c r="D38" s="7" t="s">
        <v>214</v>
      </c>
      <c r="E38" s="8" t="s">
        <v>299</v>
      </c>
      <c r="F38" s="7" t="s">
        <v>13</v>
      </c>
      <c r="G38" s="7" t="s">
        <v>290</v>
      </c>
      <c r="H38" s="29" t="s">
        <v>81</v>
      </c>
      <c r="I38" s="31" t="s">
        <v>88</v>
      </c>
      <c r="J38" s="31" t="s">
        <v>88</v>
      </c>
      <c r="K38" s="30"/>
      <c r="L38" s="9" t="str">
        <f>"200,0"</f>
        <v>200,0</v>
      </c>
      <c r="M38" s="9" t="str">
        <f>"125,4777"</f>
        <v>125,4777</v>
      </c>
      <c r="N38" s="7" t="s">
        <v>235</v>
      </c>
    </row>
    <row r="39" spans="1:14">
      <c r="A39" s="33" t="s">
        <v>148</v>
      </c>
      <c r="B39" s="10" t="s">
        <v>226</v>
      </c>
      <c r="C39" s="10" t="s">
        <v>252</v>
      </c>
      <c r="D39" s="10" t="s">
        <v>215</v>
      </c>
      <c r="E39" s="11" t="s">
        <v>299</v>
      </c>
      <c r="F39" s="10" t="s">
        <v>13</v>
      </c>
      <c r="G39" s="10" t="s">
        <v>290</v>
      </c>
      <c r="H39" s="32" t="s">
        <v>180</v>
      </c>
      <c r="I39" s="32" t="s">
        <v>32</v>
      </c>
      <c r="J39" s="32" t="s">
        <v>49</v>
      </c>
      <c r="K39" s="33"/>
      <c r="L39" s="12" t="str">
        <f>"140,0"</f>
        <v>140,0</v>
      </c>
      <c r="M39" s="12" t="str">
        <f>"161,9408"</f>
        <v>161,9408</v>
      </c>
      <c r="N39" s="10" t="s">
        <v>235</v>
      </c>
    </row>
    <row r="41" spans="1:14" ht="16">
      <c r="A41" s="72" t="s">
        <v>109</v>
      </c>
      <c r="B41" s="72"/>
      <c r="C41" s="72"/>
      <c r="D41" s="72"/>
      <c r="E41" s="73"/>
      <c r="F41" s="72"/>
      <c r="G41" s="72"/>
      <c r="H41" s="72"/>
      <c r="I41" s="72"/>
      <c r="J41" s="72"/>
      <c r="K41" s="72"/>
    </row>
    <row r="42" spans="1:14">
      <c r="A42" s="30" t="s">
        <v>143</v>
      </c>
      <c r="B42" s="7" t="s">
        <v>160</v>
      </c>
      <c r="C42" s="7" t="s">
        <v>111</v>
      </c>
      <c r="D42" s="7" t="s">
        <v>112</v>
      </c>
      <c r="E42" s="8" t="s">
        <v>298</v>
      </c>
      <c r="F42" s="7" t="s">
        <v>61</v>
      </c>
      <c r="G42" s="7" t="s">
        <v>288</v>
      </c>
      <c r="H42" s="31" t="s">
        <v>118</v>
      </c>
      <c r="I42" s="29" t="s">
        <v>118</v>
      </c>
      <c r="J42" s="31" t="s">
        <v>119</v>
      </c>
      <c r="K42" s="30"/>
      <c r="L42" s="9" t="str">
        <f>"255,0"</f>
        <v>255,0</v>
      </c>
      <c r="M42" s="9" t="str">
        <f>"150,0675"</f>
        <v>150,0675</v>
      </c>
      <c r="N42" s="7" t="s">
        <v>160</v>
      </c>
    </row>
    <row r="43" spans="1:14">
      <c r="A43" s="33" t="s">
        <v>148</v>
      </c>
      <c r="B43" s="10" t="s">
        <v>227</v>
      </c>
      <c r="C43" s="10" t="s">
        <v>111</v>
      </c>
      <c r="D43" s="10" t="s">
        <v>217</v>
      </c>
      <c r="E43" s="11" t="s">
        <v>298</v>
      </c>
      <c r="F43" s="10" t="s">
        <v>61</v>
      </c>
      <c r="G43" s="10" t="s">
        <v>288</v>
      </c>
      <c r="H43" s="32" t="s">
        <v>218</v>
      </c>
      <c r="I43" s="32" t="s">
        <v>219</v>
      </c>
      <c r="J43" s="32" t="s">
        <v>220</v>
      </c>
      <c r="K43" s="33"/>
      <c r="L43" s="12" t="str">
        <f>"250,0"</f>
        <v>250,0</v>
      </c>
      <c r="M43" s="12" t="str">
        <f>"151,2000"</f>
        <v>151,2000</v>
      </c>
      <c r="N43" s="10" t="s">
        <v>160</v>
      </c>
    </row>
    <row r="45" spans="1:14" ht="16">
      <c r="A45" s="72" t="s">
        <v>120</v>
      </c>
      <c r="B45" s="72"/>
      <c r="C45" s="72"/>
      <c r="D45" s="72"/>
      <c r="E45" s="73"/>
      <c r="F45" s="72"/>
      <c r="G45" s="72"/>
      <c r="H45" s="72"/>
      <c r="I45" s="72"/>
      <c r="J45" s="72"/>
      <c r="K45" s="72"/>
    </row>
    <row r="46" spans="1:14">
      <c r="A46" s="37" t="s">
        <v>143</v>
      </c>
      <c r="B46" s="13" t="s">
        <v>161</v>
      </c>
      <c r="C46" s="13" t="s">
        <v>233</v>
      </c>
      <c r="D46" s="13" t="s">
        <v>122</v>
      </c>
      <c r="E46" s="14" t="s">
        <v>297</v>
      </c>
      <c r="F46" s="13" t="s">
        <v>61</v>
      </c>
      <c r="G46" s="13" t="s">
        <v>289</v>
      </c>
      <c r="H46" s="35" t="s">
        <v>100</v>
      </c>
      <c r="I46" s="36" t="s">
        <v>123</v>
      </c>
      <c r="J46" s="36" t="s">
        <v>123</v>
      </c>
      <c r="K46" s="37"/>
      <c r="L46" s="15" t="str">
        <f>"205,0"</f>
        <v>205,0</v>
      </c>
      <c r="M46" s="15" t="str">
        <f>"117,2600"</f>
        <v>117,2600</v>
      </c>
      <c r="N46" s="13" t="s">
        <v>160</v>
      </c>
    </row>
    <row r="48" spans="1:14">
      <c r="H48" s="5"/>
      <c r="L48" s="27"/>
      <c r="N48" s="6"/>
    </row>
    <row r="49" spans="2:14">
      <c r="H49" s="5"/>
      <c r="L49" s="27"/>
      <c r="N49" s="6"/>
    </row>
    <row r="50" spans="2:14" ht="18">
      <c r="B50" s="20" t="s">
        <v>124</v>
      </c>
      <c r="C50" s="20"/>
      <c r="E50" s="5"/>
      <c r="F50" s="19"/>
      <c r="H50" s="5"/>
      <c r="L50" s="27"/>
      <c r="N50" s="6"/>
    </row>
    <row r="51" spans="2:14" ht="16">
      <c r="B51" s="21" t="s">
        <v>125</v>
      </c>
      <c r="C51" s="21"/>
      <c r="E51" s="5"/>
      <c r="F51" s="19"/>
      <c r="L51" s="27"/>
      <c r="N51" s="6"/>
    </row>
    <row r="52" spans="2:14" ht="14">
      <c r="B52" s="22"/>
      <c r="C52" s="23" t="s">
        <v>132</v>
      </c>
      <c r="E52" s="5"/>
      <c r="F52" s="19"/>
      <c r="L52" s="27"/>
      <c r="N52" s="6"/>
    </row>
    <row r="53" spans="2:14" ht="14">
      <c r="B53" s="24" t="s">
        <v>126</v>
      </c>
      <c r="C53" s="24" t="s">
        <v>127</v>
      </c>
      <c r="D53" s="24" t="s">
        <v>285</v>
      </c>
      <c r="E53" s="25" t="s">
        <v>189</v>
      </c>
      <c r="F53" s="24" t="s">
        <v>130</v>
      </c>
      <c r="L53" s="27"/>
      <c r="N53" s="6"/>
    </row>
    <row r="54" spans="2:14">
      <c r="B54" s="5" t="s">
        <v>24</v>
      </c>
      <c r="C54" s="5" t="s">
        <v>132</v>
      </c>
      <c r="D54" s="27" t="s">
        <v>134</v>
      </c>
      <c r="E54" s="28">
        <v>135</v>
      </c>
      <c r="F54" s="26">
        <v>150.700498223305</v>
      </c>
      <c r="L54" s="27"/>
      <c r="N54" s="6"/>
    </row>
    <row r="55" spans="2:14">
      <c r="B55" s="5" t="s">
        <v>162</v>
      </c>
      <c r="C55" s="5" t="s">
        <v>132</v>
      </c>
      <c r="D55" s="27" t="s">
        <v>131</v>
      </c>
      <c r="E55" s="28">
        <v>115</v>
      </c>
      <c r="F55" s="26">
        <v>140.64500570297201</v>
      </c>
      <c r="L55" s="27"/>
      <c r="N55" s="6"/>
    </row>
    <row r="56" spans="2:14">
      <c r="B56" s="5" t="s">
        <v>11</v>
      </c>
      <c r="C56" s="5" t="s">
        <v>132</v>
      </c>
      <c r="D56" s="27" t="s">
        <v>131</v>
      </c>
      <c r="E56" s="28">
        <v>110</v>
      </c>
      <c r="F56" s="26">
        <v>129.97599720954901</v>
      </c>
      <c r="L56" s="27"/>
      <c r="N56" s="6"/>
    </row>
    <row r="57" spans="2:14">
      <c r="L57" s="27"/>
      <c r="N57" s="6"/>
    </row>
    <row r="58" spans="2:14" ht="16">
      <c r="B58" s="21" t="s">
        <v>136</v>
      </c>
      <c r="C58" s="21"/>
      <c r="L58" s="27"/>
      <c r="N58" s="6"/>
    </row>
    <row r="59" spans="2:14" ht="14">
      <c r="B59" s="22"/>
      <c r="C59" s="23" t="s">
        <v>137</v>
      </c>
      <c r="L59" s="27"/>
      <c r="N59" s="6"/>
    </row>
    <row r="60" spans="2:14" ht="14">
      <c r="B60" s="24" t="s">
        <v>126</v>
      </c>
      <c r="C60" s="24" t="s">
        <v>127</v>
      </c>
      <c r="D60" s="24" t="s">
        <v>284</v>
      </c>
      <c r="E60" s="25" t="s">
        <v>189</v>
      </c>
      <c r="F60" s="24" t="s">
        <v>130</v>
      </c>
      <c r="L60" s="27"/>
      <c r="N60" s="6"/>
    </row>
    <row r="61" spans="2:14">
      <c r="B61" s="5" t="s">
        <v>121</v>
      </c>
      <c r="C61" s="5" t="s">
        <v>137</v>
      </c>
      <c r="D61" s="27" t="s">
        <v>138</v>
      </c>
      <c r="E61" s="28">
        <v>205</v>
      </c>
      <c r="F61" s="26">
        <v>117.260005474091</v>
      </c>
      <c r="L61" s="27"/>
      <c r="N61" s="6"/>
    </row>
    <row r="62" spans="2:14">
      <c r="B62" s="5" t="s">
        <v>167</v>
      </c>
      <c r="C62" s="5" t="s">
        <v>137</v>
      </c>
      <c r="D62" s="27" t="s">
        <v>190</v>
      </c>
      <c r="E62" s="28">
        <v>120</v>
      </c>
      <c r="F62" s="26">
        <v>96.935999393463106</v>
      </c>
      <c r="L62" s="27"/>
      <c r="N62" s="6"/>
    </row>
    <row r="63" spans="2:14">
      <c r="B63" s="5" t="s">
        <v>205</v>
      </c>
      <c r="C63" s="5" t="s">
        <v>137</v>
      </c>
      <c r="D63" s="27" t="s">
        <v>190</v>
      </c>
      <c r="E63" s="28">
        <v>115</v>
      </c>
      <c r="F63" s="26">
        <v>92.046002149581895</v>
      </c>
      <c r="L63" s="27"/>
      <c r="N63" s="6"/>
    </row>
    <row r="64" spans="2:14">
      <c r="L64" s="27"/>
      <c r="N64" s="6"/>
    </row>
    <row r="65" spans="2:14" ht="14">
      <c r="B65" s="22"/>
      <c r="C65" s="23" t="s">
        <v>140</v>
      </c>
      <c r="L65" s="27"/>
      <c r="N65" s="6"/>
    </row>
    <row r="66" spans="2:14" ht="14">
      <c r="B66" s="24" t="s">
        <v>126</v>
      </c>
      <c r="C66" s="24" t="s">
        <v>127</v>
      </c>
      <c r="D66" s="24" t="s">
        <v>284</v>
      </c>
      <c r="E66" s="25" t="s">
        <v>189</v>
      </c>
      <c r="F66" s="24" t="s">
        <v>130</v>
      </c>
      <c r="L66" s="27"/>
      <c r="N66" s="6"/>
    </row>
    <row r="67" spans="2:14">
      <c r="B67" s="5" t="s">
        <v>74</v>
      </c>
      <c r="C67" s="5" t="s">
        <v>140</v>
      </c>
      <c r="D67" s="27" t="s">
        <v>133</v>
      </c>
      <c r="E67" s="28">
        <v>225</v>
      </c>
      <c r="F67" s="26">
        <v>152.52750366926199</v>
      </c>
      <c r="L67" s="27"/>
      <c r="N67" s="6"/>
    </row>
    <row r="68" spans="2:14">
      <c r="B68" s="5" t="s">
        <v>93</v>
      </c>
      <c r="C68" s="5" t="s">
        <v>140</v>
      </c>
      <c r="D68" s="27" t="s">
        <v>141</v>
      </c>
      <c r="E68" s="28">
        <v>200</v>
      </c>
      <c r="F68" s="26">
        <v>128.559994697571</v>
      </c>
      <c r="L68" s="27"/>
      <c r="N68" s="6"/>
    </row>
    <row r="69" spans="2:14">
      <c r="B69" s="5" t="s">
        <v>101</v>
      </c>
      <c r="C69" s="5" t="s">
        <v>140</v>
      </c>
      <c r="D69" s="27" t="s">
        <v>141</v>
      </c>
      <c r="E69" s="28">
        <v>190</v>
      </c>
      <c r="F69" s="26">
        <v>121.42900288105</v>
      </c>
      <c r="L69" s="27"/>
      <c r="N69" s="6"/>
    </row>
    <row r="70" spans="2:14">
      <c r="L70" s="27"/>
      <c r="N70" s="6"/>
    </row>
    <row r="71" spans="2:14" ht="14">
      <c r="B71" s="22"/>
      <c r="C71" s="23" t="s">
        <v>132</v>
      </c>
      <c r="L71" s="27"/>
      <c r="N71" s="6"/>
    </row>
    <row r="72" spans="2:14" ht="14">
      <c r="B72" s="24" t="s">
        <v>126</v>
      </c>
      <c r="C72" s="24" t="s">
        <v>127</v>
      </c>
      <c r="D72" s="24" t="s">
        <v>284</v>
      </c>
      <c r="E72" s="25" t="s">
        <v>189</v>
      </c>
      <c r="F72" s="24" t="s">
        <v>130</v>
      </c>
      <c r="L72" s="27"/>
      <c r="N72" s="6"/>
    </row>
    <row r="73" spans="2:14">
      <c r="B73" s="5" t="s">
        <v>105</v>
      </c>
      <c r="C73" s="5" t="s">
        <v>132</v>
      </c>
      <c r="D73" s="27" t="s">
        <v>141</v>
      </c>
      <c r="E73" s="28">
        <v>285</v>
      </c>
      <c r="F73" s="26">
        <v>186.16199165582699</v>
      </c>
      <c r="L73" s="27"/>
      <c r="N73" s="6"/>
    </row>
    <row r="74" spans="2:14">
      <c r="B74" s="5" t="s">
        <v>216</v>
      </c>
      <c r="C74" s="5" t="s">
        <v>132</v>
      </c>
      <c r="D74" s="27" t="s">
        <v>142</v>
      </c>
      <c r="E74" s="28">
        <v>250</v>
      </c>
      <c r="F74" s="26">
        <v>151.199996471405</v>
      </c>
      <c r="L74" s="27"/>
      <c r="N74" s="6"/>
    </row>
    <row r="75" spans="2:14">
      <c r="B75" s="5" t="s">
        <v>110</v>
      </c>
      <c r="C75" s="5" t="s">
        <v>132</v>
      </c>
      <c r="D75" s="27" t="s">
        <v>142</v>
      </c>
      <c r="E75" s="28">
        <v>255</v>
      </c>
      <c r="F75" s="26">
        <v>150.06750583648699</v>
      </c>
      <c r="L75" s="27"/>
      <c r="N75" s="6"/>
    </row>
    <row r="76" spans="2:14">
      <c r="L76" s="27"/>
      <c r="N76" s="6"/>
    </row>
    <row r="77" spans="2:14" ht="14">
      <c r="B77" s="22"/>
      <c r="C77" s="23" t="s">
        <v>135</v>
      </c>
      <c r="L77" s="27"/>
      <c r="N77" s="6"/>
    </row>
    <row r="78" spans="2:14" ht="14">
      <c r="B78" s="24" t="s">
        <v>126</v>
      </c>
      <c r="C78" s="24" t="s">
        <v>127</v>
      </c>
      <c r="D78" s="24" t="s">
        <v>284</v>
      </c>
      <c r="E78" s="25" t="s">
        <v>189</v>
      </c>
      <c r="F78" s="24" t="s">
        <v>130</v>
      </c>
      <c r="L78" s="27"/>
      <c r="N78" s="6"/>
    </row>
    <row r="79" spans="2:14">
      <c r="B79" s="5" t="s">
        <v>105</v>
      </c>
      <c r="C79" s="5" t="s">
        <v>135</v>
      </c>
      <c r="D79" s="27" t="s">
        <v>141</v>
      </c>
      <c r="E79" s="28">
        <v>285</v>
      </c>
      <c r="F79" s="26">
        <v>186.16199165582699</v>
      </c>
      <c r="L79" s="27"/>
      <c r="N79" s="6"/>
    </row>
    <row r="80" spans="2:14">
      <c r="B80" s="5" t="s">
        <v>208</v>
      </c>
      <c r="C80" s="5" t="s">
        <v>135</v>
      </c>
      <c r="D80" s="27" t="s">
        <v>139</v>
      </c>
      <c r="E80" s="28">
        <v>120</v>
      </c>
      <c r="F80" s="26">
        <v>172.039205217361</v>
      </c>
      <c r="G80" s="19"/>
      <c r="H80" s="5"/>
      <c r="L80" s="27"/>
      <c r="N80" s="6"/>
    </row>
    <row r="81" spans="2:6">
      <c r="B81" s="5" t="s">
        <v>212</v>
      </c>
      <c r="C81" s="5" t="s">
        <v>135</v>
      </c>
      <c r="D81" s="27" t="s">
        <v>133</v>
      </c>
      <c r="E81" s="28">
        <v>135</v>
      </c>
      <c r="F81" s="26">
        <v>171.375747656822</v>
      </c>
    </row>
  </sheetData>
  <mergeCells count="22">
    <mergeCell ref="A31:K31"/>
    <mergeCell ref="A37:K37"/>
    <mergeCell ref="A41:K41"/>
    <mergeCell ref="A45:K45"/>
    <mergeCell ref="B3:B4"/>
    <mergeCell ref="A10:K10"/>
    <mergeCell ref="A13:K13"/>
    <mergeCell ref="A16:K16"/>
    <mergeCell ref="A21:K21"/>
    <mergeCell ref="A25:K25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tabSelected="1" workbookViewId="0">
      <selection activeCell="E25" sqref="E25"/>
    </sheetView>
  </sheetViews>
  <sheetFormatPr baseColWidth="10" defaultColWidth="8.83203125" defaultRowHeight="13"/>
  <cols>
    <col min="2" max="2" width="23.6640625" customWidth="1"/>
    <col min="3" max="3" width="25.6640625" customWidth="1"/>
    <col min="4" max="4" width="24.1640625" customWidth="1"/>
    <col min="5" max="5" width="10.6640625" customWidth="1"/>
    <col min="6" max="6" width="18.5" bestFit="1" customWidth="1"/>
    <col min="7" max="7" width="41.6640625" bestFit="1" customWidth="1"/>
    <col min="8" max="11" width="4.6640625" bestFit="1" customWidth="1"/>
    <col min="12" max="12" width="12.33203125" customWidth="1"/>
    <col min="14" max="14" width="19.1640625" customWidth="1"/>
  </cols>
  <sheetData>
    <row r="1" spans="1:14">
      <c r="A1" s="52" t="s">
        <v>283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ht="82.5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4" ht="14">
      <c r="A3" s="61" t="s">
        <v>294</v>
      </c>
      <c r="B3" s="67" t="s">
        <v>0</v>
      </c>
      <c r="C3" s="63" t="s">
        <v>295</v>
      </c>
      <c r="D3" s="63" t="s">
        <v>6</v>
      </c>
      <c r="E3" s="48" t="s">
        <v>296</v>
      </c>
      <c r="F3" s="60"/>
      <c r="G3" s="60" t="s">
        <v>5</v>
      </c>
      <c r="H3" s="60" t="s">
        <v>292</v>
      </c>
      <c r="I3" s="60"/>
      <c r="J3" s="60"/>
      <c r="K3" s="60"/>
      <c r="L3" s="48" t="s">
        <v>191</v>
      </c>
      <c r="M3" s="48" t="s">
        <v>3</v>
      </c>
      <c r="N3" s="65" t="s">
        <v>2</v>
      </c>
    </row>
    <row r="4" spans="1:14" ht="15" thickBot="1">
      <c r="A4" s="62"/>
      <c r="B4" s="69"/>
      <c r="C4" s="64"/>
      <c r="D4" s="64"/>
      <c r="E4" s="49"/>
      <c r="F4" s="64"/>
      <c r="G4" s="64"/>
      <c r="H4" s="42">
        <v>1</v>
      </c>
      <c r="I4" s="42">
        <v>2</v>
      </c>
      <c r="J4" s="42">
        <v>3</v>
      </c>
      <c r="K4" s="42" t="s">
        <v>4</v>
      </c>
      <c r="L4" s="49"/>
      <c r="M4" s="49"/>
      <c r="N4" s="66"/>
    </row>
    <row r="5" spans="1:14" ht="16">
      <c r="A5" s="70" t="s">
        <v>58</v>
      </c>
      <c r="B5" s="70"/>
      <c r="C5" s="71"/>
      <c r="D5" s="71"/>
      <c r="E5" s="71"/>
      <c r="F5" s="71"/>
      <c r="G5" s="71"/>
      <c r="H5" s="71"/>
      <c r="I5" s="71"/>
      <c r="J5" s="71"/>
      <c r="K5" s="71"/>
      <c r="L5" s="6"/>
      <c r="M5" s="6"/>
      <c r="N5" s="5"/>
    </row>
    <row r="6" spans="1:14">
      <c r="A6" s="37" t="s">
        <v>143</v>
      </c>
      <c r="B6" s="13" t="s">
        <v>255</v>
      </c>
      <c r="C6" s="13" t="s">
        <v>256</v>
      </c>
      <c r="D6" s="13" t="s">
        <v>257</v>
      </c>
      <c r="E6" s="14" t="s">
        <v>298</v>
      </c>
      <c r="F6" s="13" t="s">
        <v>258</v>
      </c>
      <c r="G6" s="13" t="s">
        <v>287</v>
      </c>
      <c r="H6" s="35" t="s">
        <v>259</v>
      </c>
      <c r="I6" s="37"/>
      <c r="J6" s="37"/>
      <c r="K6" s="37"/>
      <c r="L6" s="15" t="str">
        <f>"20,0"</f>
        <v>20,0</v>
      </c>
      <c r="M6" s="15" t="str">
        <f>"19,4920"</f>
        <v>19,4920</v>
      </c>
      <c r="N6" s="13" t="s">
        <v>178</v>
      </c>
    </row>
    <row r="7" spans="1:14">
      <c r="A7" s="5"/>
      <c r="B7" s="5"/>
      <c r="C7" s="5"/>
      <c r="D7" s="5"/>
      <c r="E7" s="19"/>
      <c r="F7" s="5"/>
      <c r="G7" s="5"/>
      <c r="H7" s="27"/>
      <c r="I7" s="27"/>
      <c r="J7" s="27"/>
      <c r="K7" s="27"/>
      <c r="L7" s="6"/>
      <c r="M7" s="6"/>
      <c r="N7" s="5"/>
    </row>
    <row r="8" spans="1:14" ht="16">
      <c r="A8" s="72" t="s">
        <v>34</v>
      </c>
      <c r="B8" s="72"/>
      <c r="C8" s="72"/>
      <c r="D8" s="72"/>
      <c r="E8" s="73"/>
      <c r="F8" s="72"/>
      <c r="G8" s="72"/>
      <c r="H8" s="72"/>
      <c r="I8" s="72"/>
      <c r="J8" s="72"/>
      <c r="K8" s="72"/>
      <c r="L8" s="6"/>
      <c r="M8" s="6"/>
      <c r="N8" s="5"/>
    </row>
    <row r="9" spans="1:14">
      <c r="A9" s="37" t="s">
        <v>143</v>
      </c>
      <c r="B9" s="13" t="s">
        <v>151</v>
      </c>
      <c r="C9" s="13" t="s">
        <v>230</v>
      </c>
      <c r="D9" s="13" t="s">
        <v>63</v>
      </c>
      <c r="E9" s="14" t="s">
        <v>297</v>
      </c>
      <c r="F9" s="13" t="s">
        <v>61</v>
      </c>
      <c r="G9" s="13" t="s">
        <v>288</v>
      </c>
      <c r="H9" s="35" t="s">
        <v>17</v>
      </c>
      <c r="I9" s="35" t="s">
        <v>38</v>
      </c>
      <c r="J9" s="36" t="s">
        <v>19</v>
      </c>
      <c r="K9" s="37"/>
      <c r="L9" s="15" t="str">
        <f>"50,0"</f>
        <v>50,0</v>
      </c>
      <c r="M9" s="15" t="str">
        <f>"35,7425"</f>
        <v>35,7425</v>
      </c>
      <c r="N9" s="13" t="s">
        <v>110</v>
      </c>
    </row>
    <row r="10" spans="1:14">
      <c r="A10" s="5"/>
      <c r="B10" s="5"/>
      <c r="C10" s="5"/>
      <c r="D10" s="5"/>
      <c r="E10" s="19"/>
      <c r="F10" s="5"/>
      <c r="G10" s="5"/>
      <c r="H10" s="27"/>
      <c r="I10" s="27"/>
      <c r="J10" s="27"/>
      <c r="K10" s="27"/>
      <c r="L10" s="6"/>
      <c r="M10" s="6"/>
      <c r="N10" s="5"/>
    </row>
    <row r="11" spans="1:14" ht="16">
      <c r="A11" s="72" t="s">
        <v>40</v>
      </c>
      <c r="B11" s="72"/>
      <c r="C11" s="72"/>
      <c r="D11" s="72"/>
      <c r="E11" s="73"/>
      <c r="F11" s="72"/>
      <c r="G11" s="72"/>
      <c r="H11" s="72"/>
      <c r="I11" s="72"/>
      <c r="J11" s="72"/>
      <c r="K11" s="72"/>
      <c r="L11" s="6"/>
      <c r="M11" s="6"/>
      <c r="N11" s="5"/>
    </row>
    <row r="12" spans="1:14">
      <c r="A12" s="30" t="s">
        <v>143</v>
      </c>
      <c r="B12" s="7" t="s">
        <v>195</v>
      </c>
      <c r="C12" s="7" t="s">
        <v>171</v>
      </c>
      <c r="D12" s="7" t="s">
        <v>172</v>
      </c>
      <c r="E12" s="8" t="s">
        <v>298</v>
      </c>
      <c r="F12" s="7" t="s">
        <v>13</v>
      </c>
      <c r="G12" s="7" t="s">
        <v>290</v>
      </c>
      <c r="H12" s="29" t="s">
        <v>39</v>
      </c>
      <c r="I12" s="29" t="s">
        <v>46</v>
      </c>
      <c r="J12" s="29" t="s">
        <v>169</v>
      </c>
      <c r="K12" s="30"/>
      <c r="L12" s="9" t="str">
        <f>"67,5"</f>
        <v>67,5</v>
      </c>
      <c r="M12" s="9" t="str">
        <f>"44,3273"</f>
        <v>44,3273</v>
      </c>
      <c r="N12" s="7" t="s">
        <v>244</v>
      </c>
    </row>
    <row r="13" spans="1:14">
      <c r="A13" s="39" t="s">
        <v>148</v>
      </c>
      <c r="B13" s="16" t="s">
        <v>260</v>
      </c>
      <c r="C13" s="16" t="s">
        <v>261</v>
      </c>
      <c r="D13" s="16" t="s">
        <v>174</v>
      </c>
      <c r="E13" s="17" t="s">
        <v>298</v>
      </c>
      <c r="F13" s="16" t="s">
        <v>27</v>
      </c>
      <c r="G13" s="16" t="s">
        <v>286</v>
      </c>
      <c r="H13" s="38" t="s">
        <v>39</v>
      </c>
      <c r="I13" s="38" t="s">
        <v>30</v>
      </c>
      <c r="J13" s="38" t="s">
        <v>262</v>
      </c>
      <c r="K13" s="39"/>
      <c r="L13" s="18" t="str">
        <f>"62,5"</f>
        <v>62,5</v>
      </c>
      <c r="M13" s="18" t="str">
        <f>"42,1812"</f>
        <v>42,1812</v>
      </c>
      <c r="N13" s="16" t="s">
        <v>293</v>
      </c>
    </row>
    <row r="14" spans="1:14">
      <c r="A14" s="39" t="s">
        <v>199</v>
      </c>
      <c r="B14" s="16" t="s">
        <v>196</v>
      </c>
      <c r="C14" s="16" t="s">
        <v>173</v>
      </c>
      <c r="D14" s="16" t="s">
        <v>174</v>
      </c>
      <c r="E14" s="17" t="s">
        <v>298</v>
      </c>
      <c r="F14" s="16" t="s">
        <v>175</v>
      </c>
      <c r="G14" s="16" t="s">
        <v>288</v>
      </c>
      <c r="H14" s="38" t="s">
        <v>38</v>
      </c>
      <c r="I14" s="38" t="s">
        <v>39</v>
      </c>
      <c r="J14" s="38" t="s">
        <v>30</v>
      </c>
      <c r="K14" s="38" t="s">
        <v>262</v>
      </c>
      <c r="L14" s="18" t="str">
        <f>"60,0"</f>
        <v>60,0</v>
      </c>
      <c r="M14" s="18" t="str">
        <f>"40,4940"</f>
        <v>40,4940</v>
      </c>
      <c r="N14" s="16" t="s">
        <v>246</v>
      </c>
    </row>
    <row r="15" spans="1:14">
      <c r="A15" s="33" t="s">
        <v>143</v>
      </c>
      <c r="B15" s="10" t="s">
        <v>260</v>
      </c>
      <c r="C15" s="10" t="s">
        <v>263</v>
      </c>
      <c r="D15" s="10" t="s">
        <v>174</v>
      </c>
      <c r="E15" s="11" t="s">
        <v>299</v>
      </c>
      <c r="F15" s="10" t="s">
        <v>27</v>
      </c>
      <c r="G15" s="10" t="s">
        <v>286</v>
      </c>
      <c r="H15" s="32" t="s">
        <v>39</v>
      </c>
      <c r="I15" s="32" t="s">
        <v>30</v>
      </c>
      <c r="J15" s="32" t="s">
        <v>262</v>
      </c>
      <c r="K15" s="33"/>
      <c r="L15" s="12" t="str">
        <f>"62,5"</f>
        <v>62,5</v>
      </c>
      <c r="M15" s="12" t="str">
        <f>"43,4889"</f>
        <v>43,4889</v>
      </c>
      <c r="N15" s="10" t="s">
        <v>293</v>
      </c>
    </row>
    <row r="16" spans="1:14">
      <c r="A16" s="5"/>
      <c r="B16" s="5"/>
      <c r="C16" s="5"/>
      <c r="D16" s="5"/>
      <c r="E16" s="19"/>
      <c r="F16" s="5"/>
      <c r="G16" s="5"/>
      <c r="H16" s="27"/>
      <c r="I16" s="27"/>
      <c r="J16" s="27"/>
      <c r="K16" s="27"/>
      <c r="L16" s="6"/>
      <c r="M16" s="6"/>
      <c r="N16" s="5"/>
    </row>
    <row r="17" spans="1:14" ht="16">
      <c r="A17" s="72" t="s">
        <v>92</v>
      </c>
      <c r="B17" s="72"/>
      <c r="C17" s="72"/>
      <c r="D17" s="72"/>
      <c r="E17" s="73"/>
      <c r="F17" s="72"/>
      <c r="G17" s="72"/>
      <c r="H17" s="72"/>
      <c r="I17" s="72"/>
      <c r="J17" s="72"/>
      <c r="K17" s="72"/>
      <c r="L17" s="6"/>
      <c r="M17" s="6"/>
      <c r="N17" s="5"/>
    </row>
    <row r="18" spans="1:14">
      <c r="A18" s="30" t="s">
        <v>143</v>
      </c>
      <c r="B18" s="7" t="s">
        <v>264</v>
      </c>
      <c r="C18" s="7" t="s">
        <v>265</v>
      </c>
      <c r="D18" s="7" t="s">
        <v>266</v>
      </c>
      <c r="E18" s="8" t="s">
        <v>298</v>
      </c>
      <c r="F18" s="7" t="s">
        <v>175</v>
      </c>
      <c r="G18" s="7" t="s">
        <v>288</v>
      </c>
      <c r="H18" s="29" t="s">
        <v>262</v>
      </c>
      <c r="I18" s="29" t="s">
        <v>169</v>
      </c>
      <c r="J18" s="31" t="s">
        <v>47</v>
      </c>
      <c r="K18" s="30"/>
      <c r="L18" s="9" t="str">
        <f>"67,5"</f>
        <v>67,5</v>
      </c>
      <c r="M18" s="9" t="str">
        <f>"42,0255"</f>
        <v>42,0255</v>
      </c>
      <c r="N18" s="7" t="s">
        <v>267</v>
      </c>
    </row>
    <row r="19" spans="1:14">
      <c r="A19" s="39" t="s">
        <v>148</v>
      </c>
      <c r="B19" s="16" t="s">
        <v>268</v>
      </c>
      <c r="C19" s="16" t="s">
        <v>269</v>
      </c>
      <c r="D19" s="16" t="s">
        <v>270</v>
      </c>
      <c r="E19" s="17" t="s">
        <v>298</v>
      </c>
      <c r="F19" s="16" t="s">
        <v>27</v>
      </c>
      <c r="G19" s="16" t="s">
        <v>288</v>
      </c>
      <c r="H19" s="38" t="s">
        <v>39</v>
      </c>
      <c r="I19" s="38" t="s">
        <v>30</v>
      </c>
      <c r="J19" s="38" t="s">
        <v>46</v>
      </c>
      <c r="K19" s="38" t="s">
        <v>169</v>
      </c>
      <c r="L19" s="18" t="str">
        <f>"65,0"</f>
        <v>65,0</v>
      </c>
      <c r="M19" s="18" t="str">
        <f>"40,3585"</f>
        <v>40,3585</v>
      </c>
      <c r="N19" s="16"/>
    </row>
    <row r="20" spans="1:14">
      <c r="A20" s="33" t="s">
        <v>199</v>
      </c>
      <c r="B20" s="10" t="s">
        <v>254</v>
      </c>
      <c r="C20" s="10" t="s">
        <v>271</v>
      </c>
      <c r="D20" s="10" t="s">
        <v>272</v>
      </c>
      <c r="E20" s="11" t="s">
        <v>298</v>
      </c>
      <c r="F20" s="10" t="s">
        <v>13</v>
      </c>
      <c r="G20" s="10" t="s">
        <v>290</v>
      </c>
      <c r="H20" s="34" t="s">
        <v>38</v>
      </c>
      <c r="I20" s="32" t="s">
        <v>18</v>
      </c>
      <c r="J20" s="34" t="s">
        <v>39</v>
      </c>
      <c r="K20" s="33"/>
      <c r="L20" s="12" t="str">
        <f>"52,5"</f>
        <v>52,5</v>
      </c>
      <c r="M20" s="12" t="str">
        <f>"33,0697"</f>
        <v>33,0697</v>
      </c>
      <c r="N20" s="10" t="s">
        <v>244</v>
      </c>
    </row>
    <row r="21" spans="1:14">
      <c r="A21" s="5"/>
      <c r="B21" s="5"/>
      <c r="C21" s="5"/>
      <c r="D21" s="5"/>
      <c r="E21" s="19"/>
      <c r="F21" s="5"/>
      <c r="G21" s="5"/>
      <c r="H21" s="27"/>
      <c r="I21" s="27"/>
      <c r="J21" s="27"/>
      <c r="K21" s="27"/>
      <c r="L21" s="6"/>
      <c r="M21" s="6"/>
      <c r="N21" s="5"/>
    </row>
    <row r="22" spans="1:14" ht="16">
      <c r="A22" s="72" t="s">
        <v>183</v>
      </c>
      <c r="B22" s="72"/>
      <c r="C22" s="72"/>
      <c r="D22" s="72"/>
      <c r="E22" s="73"/>
      <c r="F22" s="72"/>
      <c r="G22" s="72"/>
      <c r="H22" s="72"/>
      <c r="I22" s="72"/>
      <c r="J22" s="72"/>
      <c r="K22" s="72"/>
      <c r="L22" s="6"/>
      <c r="M22" s="6"/>
      <c r="N22" s="5"/>
    </row>
    <row r="23" spans="1:14">
      <c r="A23" s="30" t="s">
        <v>143</v>
      </c>
      <c r="B23" s="7" t="s">
        <v>273</v>
      </c>
      <c r="C23" s="7" t="s">
        <v>274</v>
      </c>
      <c r="D23" s="7" t="s">
        <v>275</v>
      </c>
      <c r="E23" s="8" t="s">
        <v>297</v>
      </c>
      <c r="F23" s="7" t="s">
        <v>27</v>
      </c>
      <c r="G23" s="7" t="s">
        <v>290</v>
      </c>
      <c r="H23" s="29" t="s">
        <v>19</v>
      </c>
      <c r="I23" s="31" t="s">
        <v>30</v>
      </c>
      <c r="J23" s="31" t="s">
        <v>30</v>
      </c>
      <c r="K23" s="30"/>
      <c r="L23" s="9" t="str">
        <f>"57,5"</f>
        <v>57,5</v>
      </c>
      <c r="M23" s="9" t="str">
        <f>"34,0716"</f>
        <v>34,0716</v>
      </c>
      <c r="N23" s="7" t="s">
        <v>237</v>
      </c>
    </row>
    <row r="24" spans="1:14">
      <c r="A24" s="33" t="s">
        <v>143</v>
      </c>
      <c r="B24" s="10" t="s">
        <v>273</v>
      </c>
      <c r="C24" s="10" t="s">
        <v>276</v>
      </c>
      <c r="D24" s="10" t="s">
        <v>275</v>
      </c>
      <c r="E24" s="11" t="s">
        <v>298</v>
      </c>
      <c r="F24" s="10" t="s">
        <v>27</v>
      </c>
      <c r="G24" s="10" t="s">
        <v>290</v>
      </c>
      <c r="H24" s="32" t="s">
        <v>19</v>
      </c>
      <c r="I24" s="34" t="s">
        <v>30</v>
      </c>
      <c r="J24" s="34" t="s">
        <v>30</v>
      </c>
      <c r="K24" s="33"/>
      <c r="L24" s="12" t="str">
        <f>"57,5"</f>
        <v>57,5</v>
      </c>
      <c r="M24" s="12" t="str">
        <f>"34,0716"</f>
        <v>34,0716</v>
      </c>
      <c r="N24" s="10" t="s">
        <v>237</v>
      </c>
    </row>
    <row r="25" spans="1:14">
      <c r="A25" s="5"/>
      <c r="B25" s="5"/>
      <c r="C25" s="5"/>
      <c r="D25" s="5"/>
      <c r="E25" s="19"/>
      <c r="F25" s="5"/>
      <c r="G25" s="5"/>
      <c r="H25" s="27"/>
      <c r="I25" s="27"/>
      <c r="J25" s="27"/>
      <c r="K25" s="27"/>
      <c r="L25" s="6"/>
      <c r="M25" s="6"/>
      <c r="N25" s="5"/>
    </row>
    <row r="26" spans="1:14">
      <c r="A26" s="5"/>
      <c r="B26" s="5"/>
      <c r="H26" s="5"/>
      <c r="I26" s="27"/>
      <c r="J26" s="27"/>
      <c r="K26" s="27"/>
      <c r="L26" s="27"/>
      <c r="M26" s="6"/>
      <c r="N26" s="6"/>
    </row>
    <row r="27" spans="1:14">
      <c r="A27" s="5"/>
      <c r="B27" s="5"/>
      <c r="H27" s="5"/>
      <c r="I27" s="27"/>
      <c r="J27" s="27"/>
      <c r="K27" s="27"/>
      <c r="L27" s="27"/>
      <c r="M27" s="6"/>
      <c r="N27" s="6"/>
    </row>
    <row r="28" spans="1:14" ht="18">
      <c r="A28" s="5"/>
      <c r="B28" s="20" t="s">
        <v>124</v>
      </c>
      <c r="C28" s="20"/>
      <c r="D28" s="5"/>
      <c r="E28" s="5"/>
      <c r="F28" s="19"/>
      <c r="H28" s="5"/>
      <c r="I28" s="27"/>
      <c r="J28" s="27"/>
      <c r="K28" s="27"/>
      <c r="L28" s="27"/>
      <c r="M28" s="6"/>
      <c r="N28" s="6"/>
    </row>
    <row r="29" spans="1:14" ht="16">
      <c r="A29" s="5"/>
      <c r="B29" s="41" t="s">
        <v>136</v>
      </c>
      <c r="C29" s="41"/>
      <c r="D29" s="5"/>
      <c r="E29" s="5"/>
      <c r="F29" s="19"/>
      <c r="I29" s="27"/>
      <c r="J29" s="27"/>
      <c r="K29" s="27"/>
      <c r="L29" s="27"/>
      <c r="M29" s="6"/>
      <c r="N29" s="6"/>
    </row>
    <row r="30" spans="1:14" ht="14">
      <c r="A30" s="5"/>
      <c r="B30" s="22"/>
      <c r="C30" s="23" t="s">
        <v>132</v>
      </c>
      <c r="D30" s="5"/>
      <c r="E30" s="5"/>
      <c r="F30" s="19"/>
      <c r="I30" s="27"/>
      <c r="J30" s="27"/>
      <c r="K30" s="27"/>
      <c r="L30" s="27"/>
      <c r="M30" s="6"/>
      <c r="N30" s="6"/>
    </row>
    <row r="31" spans="1:14" ht="14">
      <c r="A31" s="5"/>
      <c r="B31" s="24" t="s">
        <v>126</v>
      </c>
      <c r="C31" s="24" t="s">
        <v>127</v>
      </c>
      <c r="D31" s="24" t="s">
        <v>284</v>
      </c>
      <c r="E31" s="25" t="s">
        <v>189</v>
      </c>
      <c r="F31" s="24" t="s">
        <v>277</v>
      </c>
      <c r="I31" s="27"/>
      <c r="J31" s="27"/>
      <c r="K31" s="27"/>
      <c r="L31" s="27"/>
      <c r="M31" s="6"/>
      <c r="N31" s="6"/>
    </row>
    <row r="32" spans="1:14">
      <c r="A32" s="5"/>
      <c r="B32" s="5" t="s">
        <v>170</v>
      </c>
      <c r="C32" s="5" t="s">
        <v>132</v>
      </c>
      <c r="D32" s="27" t="s">
        <v>133</v>
      </c>
      <c r="E32" s="28">
        <v>67.5</v>
      </c>
      <c r="F32" s="26">
        <v>44.327251017093701</v>
      </c>
      <c r="I32" s="27"/>
      <c r="J32" s="27"/>
      <c r="K32" s="27"/>
      <c r="L32" s="27"/>
      <c r="M32" s="6"/>
      <c r="N32" s="6"/>
    </row>
    <row r="33" spans="1:14">
      <c r="A33" s="5"/>
      <c r="B33" s="5" t="s">
        <v>278</v>
      </c>
      <c r="C33" s="5" t="s">
        <v>132</v>
      </c>
      <c r="D33" s="27" t="s">
        <v>133</v>
      </c>
      <c r="E33" s="28">
        <v>62.5</v>
      </c>
      <c r="F33" s="26">
        <v>42.181249707937198</v>
      </c>
      <c r="G33" s="19"/>
      <c r="H33" s="5"/>
      <c r="I33" s="27"/>
      <c r="J33" s="27"/>
      <c r="K33" s="27"/>
      <c r="L33" s="27"/>
      <c r="M33" s="6"/>
      <c r="N33" s="6"/>
    </row>
    <row r="34" spans="1:14">
      <c r="B34" s="5" t="s">
        <v>279</v>
      </c>
      <c r="C34" s="5" t="s">
        <v>132</v>
      </c>
      <c r="D34" s="27" t="s">
        <v>141</v>
      </c>
      <c r="E34" s="28">
        <v>67.5</v>
      </c>
      <c r="F34" s="26">
        <v>42.025501281022997</v>
      </c>
    </row>
  </sheetData>
  <mergeCells count="17">
    <mergeCell ref="A22:K22"/>
    <mergeCell ref="M3:M4"/>
    <mergeCell ref="N3:N4"/>
    <mergeCell ref="A5:K5"/>
    <mergeCell ref="A8:K8"/>
    <mergeCell ref="A11:K11"/>
    <mergeCell ref="A17:K17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Жим лежа без экип</vt:lpstr>
      <vt:lpstr>WRPF Тяга без экипировки</vt:lpstr>
      <vt:lpstr>WRPF Строгий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2023-10-03T14:10:29Z</dcterms:modified>
</cp:coreProperties>
</file>