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Октябрь/"/>
    </mc:Choice>
  </mc:AlternateContent>
  <xr:revisionPtr revIDLastSave="0" documentId="13_ncr:1_{B5E143FB-D36E-D547-B115-47181E03543C}" xr6:coauthVersionLast="45" xr6:coauthVersionMax="45" xr10:uidLastSave="{00000000-0000-0000-0000-000000000000}"/>
  <bookViews>
    <workbookView xWindow="620" yWindow="520" windowWidth="27500" windowHeight="15860" firstSheet="13" activeTab="18" xr2:uid="{00000000-000D-0000-FFFF-FFFF00000000}"/>
  </bookViews>
  <sheets>
    <sheet name="WRPF ПЛ без экипировки ДК" sheetId="7" r:id="rId1"/>
    <sheet name="WRPF ПЛ без экипировки" sheetId="6" r:id="rId2"/>
    <sheet name="WRPF ПЛ в бинтах ДК" sheetId="5" r:id="rId3"/>
    <sheet name="WRPF Двоеборье без экип ДК" sheetId="18" r:id="rId4"/>
    <sheet name="WRPF Двоеборье без экип" sheetId="17" r:id="rId5"/>
    <sheet name="WEPF Двоеборье экип ДК" sheetId="19" r:id="rId6"/>
    <sheet name="WRPF Жим лежа без экип ДК" sheetId="10" r:id="rId7"/>
    <sheet name="WRPF Жим лежа без экип" sheetId="9" r:id="rId8"/>
    <sheet name="WEPF Жим софт однопетельная ДК" sheetId="11" r:id="rId9"/>
    <sheet name="WEPF Жим софт многопетельнаяДК" sheetId="14" r:id="rId10"/>
    <sheet name="WRPF Военный жим ДК" sheetId="12" r:id="rId11"/>
    <sheet name="WRPF Военный жим" sheetId="8" r:id="rId12"/>
    <sheet name="WRPF Тяга без экипировки ДК" sheetId="16" r:id="rId13"/>
    <sheet name="WRPF Тяга без экипировки" sheetId="15" r:id="rId14"/>
    <sheet name="WRPF Подъем на бицепс ДК" sheetId="32" r:id="rId15"/>
    <sheet name="WRPF Подъем на бицепс" sheetId="31" r:id="rId16"/>
    <sheet name="СПР Пауэрспорт" sheetId="38" r:id="rId17"/>
    <sheet name="СПР Жим стоя ДК" sheetId="36" r:id="rId18"/>
    <sheet name="СПР Подъем на бицепс ДК" sheetId="37" r:id="rId19"/>
  </sheets>
  <definedNames>
    <definedName name="_FilterDatabase" localSheetId="2" hidden="1">'WRPF ПЛ в бинтах ДК'!$A$1:$S$3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38" l="1"/>
  <c r="O6" i="38"/>
  <c r="L9" i="37"/>
  <c r="K9" i="37"/>
  <c r="L6" i="37"/>
  <c r="K6" i="37"/>
  <c r="L9" i="36"/>
  <c r="K9" i="36"/>
  <c r="L6" i="36"/>
  <c r="K6" i="36"/>
  <c r="L15" i="32"/>
  <c r="L12" i="32"/>
  <c r="K12" i="32"/>
  <c r="L9" i="32"/>
  <c r="K9" i="32"/>
  <c r="L6" i="32"/>
  <c r="K6" i="32"/>
  <c r="L9" i="31"/>
  <c r="K9" i="31"/>
  <c r="L6" i="31"/>
  <c r="K6" i="31"/>
  <c r="P6" i="19"/>
  <c r="O6" i="19"/>
  <c r="P6" i="18"/>
  <c r="O6" i="18"/>
  <c r="P6" i="17"/>
  <c r="O6" i="17"/>
  <c r="L13" i="16"/>
  <c r="K13" i="16"/>
  <c r="L10" i="16"/>
  <c r="K10" i="16"/>
  <c r="L9" i="16"/>
  <c r="K9" i="16"/>
  <c r="L6" i="16"/>
  <c r="K6" i="16"/>
  <c r="L9" i="15"/>
  <c r="K9" i="15"/>
  <c r="L6" i="15"/>
  <c r="K6" i="15"/>
  <c r="L6" i="14"/>
  <c r="K6" i="14"/>
  <c r="L9" i="12"/>
  <c r="K9" i="12"/>
  <c r="L6" i="12"/>
  <c r="K6" i="12"/>
  <c r="L9" i="11"/>
  <c r="K9" i="11"/>
  <c r="L6" i="11"/>
  <c r="K6" i="11"/>
  <c r="L32" i="10"/>
  <c r="K32" i="10"/>
  <c r="L29" i="10"/>
  <c r="K29" i="10"/>
  <c r="L28" i="10"/>
  <c r="K28" i="10"/>
  <c r="L27" i="10"/>
  <c r="K27" i="10"/>
  <c r="L24" i="10"/>
  <c r="K24" i="10"/>
  <c r="L23" i="10"/>
  <c r="K23" i="10"/>
  <c r="L22" i="10"/>
  <c r="K22" i="10"/>
  <c r="L21" i="10"/>
  <c r="K21" i="10"/>
  <c r="L18" i="10"/>
  <c r="K18" i="10"/>
  <c r="L15" i="10"/>
  <c r="K15" i="10"/>
  <c r="L14" i="10"/>
  <c r="K14" i="10"/>
  <c r="L13" i="10"/>
  <c r="K13" i="10"/>
  <c r="L12" i="10"/>
  <c r="K12" i="10"/>
  <c r="L9" i="10"/>
  <c r="K9" i="10"/>
  <c r="L6" i="10"/>
  <c r="K6" i="10"/>
  <c r="L10" i="9"/>
  <c r="K10" i="9"/>
  <c r="L9" i="9"/>
  <c r="K9" i="9"/>
  <c r="L6" i="9"/>
  <c r="K6" i="9"/>
  <c r="L9" i="8"/>
  <c r="K9" i="8"/>
  <c r="L6" i="8"/>
  <c r="K6" i="8"/>
  <c r="T18" i="7"/>
  <c r="S18" i="7"/>
  <c r="T15" i="7"/>
  <c r="S15" i="7"/>
  <c r="T12" i="7"/>
  <c r="T9" i="7"/>
  <c r="S9" i="7"/>
  <c r="T6" i="7"/>
  <c r="S6" i="7"/>
  <c r="T15" i="6"/>
  <c r="S15" i="6"/>
  <c r="T12" i="6"/>
  <c r="S12" i="6"/>
  <c r="T9" i="6"/>
  <c r="S9" i="6"/>
  <c r="T6" i="6"/>
  <c r="S6" i="6"/>
  <c r="T6" i="5"/>
  <c r="S6" i="5"/>
</calcChain>
</file>

<file path=xl/sharedStrings.xml><?xml version="1.0" encoding="utf-8"?>
<sst xmlns="http://schemas.openxmlformats.org/spreadsheetml/2006/main" count="887" uniqueCount="281">
  <si>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</si>
  <si>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</si>
  <si>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</si>
  <si>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</si>
  <si>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</si>
  <si>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</si>
  <si>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</si>
  <si>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</si>
  <si>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</si>
  <si>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</si>
  <si>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75</t>
  </si>
  <si>
    <t>Открытая (03.01.1995)/28</t>
  </si>
  <si>
    <t>68,80</t>
  </si>
  <si>
    <t>180,0</t>
  </si>
  <si>
    <t>185,0</t>
  </si>
  <si>
    <t>130,0</t>
  </si>
  <si>
    <t>132,5</t>
  </si>
  <si>
    <t>215,0</t>
  </si>
  <si>
    <t>225,0</t>
  </si>
  <si>
    <t>230,0</t>
  </si>
  <si>
    <t xml:space="preserve">Абсолютный зачёт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</si>
  <si>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</si>
  <si>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</si>
  <si>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</si>
  <si>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</si>
  <si>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Wilks </t>
  </si>
  <si>
    <t>75</t>
  </si>
  <si>
    <t>1</t>
  </si>
  <si>
    <t>Гарифуллов Рафаэль</t>
  </si>
  <si>
    <t>ВЕСОВАЯ КАТЕГОРИЯ   67.5</t>
  </si>
  <si>
    <t>Юноши 17-19 (07.06.2006)/17</t>
  </si>
  <si>
    <t>65,20</t>
  </si>
  <si>
    <t>90,0</t>
  </si>
  <si>
    <t>100,0</t>
  </si>
  <si>
    <t>110,0</t>
  </si>
  <si>
    <t>75,0</t>
  </si>
  <si>
    <t>80,0</t>
  </si>
  <si>
    <t>87,5</t>
  </si>
  <si>
    <t>112,5</t>
  </si>
  <si>
    <t>120,0</t>
  </si>
  <si>
    <t xml:space="preserve">Патрин Владимир </t>
  </si>
  <si>
    <t>Юноши 14-16 (02.04.2007)/16</t>
  </si>
  <si>
    <t>70,80</t>
  </si>
  <si>
    <t>95,0</t>
  </si>
  <si>
    <t>105,0</t>
  </si>
  <si>
    <t>60,0</t>
  </si>
  <si>
    <t>67,5</t>
  </si>
  <si>
    <t>ВЕСОВАЯ КАТЕГОРИЯ   90</t>
  </si>
  <si>
    <t>Юноши 14-16 (05.11.2006)/16</t>
  </si>
  <si>
    <t>90,00</t>
  </si>
  <si>
    <t>150,0</t>
  </si>
  <si>
    <t>162,5</t>
  </si>
  <si>
    <t>167,5</t>
  </si>
  <si>
    <t>165,0</t>
  </si>
  <si>
    <t>ВЕСОВАЯ КАТЕГОРИЯ   110</t>
  </si>
  <si>
    <t>Юноши 17-19 (28.06.2006)/17</t>
  </si>
  <si>
    <t>103,40</t>
  </si>
  <si>
    <t>170,0</t>
  </si>
  <si>
    <t>190,0</t>
  </si>
  <si>
    <t>127,5</t>
  </si>
  <si>
    <t>137,5</t>
  </si>
  <si>
    <t>200,0</t>
  </si>
  <si>
    <t>210,0</t>
  </si>
  <si>
    <t>220,0</t>
  </si>
  <si>
    <t>90</t>
  </si>
  <si>
    <t>Главнов Никита</t>
  </si>
  <si>
    <t>Лубенченко Илья</t>
  </si>
  <si>
    <t>Солотов Александр</t>
  </si>
  <si>
    <t>Хабибуллин Динар</t>
  </si>
  <si>
    <t>Открытая (19.08.1985)/38</t>
  </si>
  <si>
    <t>65,00</t>
  </si>
  <si>
    <t>82,5</t>
  </si>
  <si>
    <t>85,0</t>
  </si>
  <si>
    <t>50,0</t>
  </si>
  <si>
    <t>52,5</t>
  </si>
  <si>
    <t>55,0</t>
  </si>
  <si>
    <t>115,0</t>
  </si>
  <si>
    <t>Юноши 17-19 (20.08.2006)/17</t>
  </si>
  <si>
    <t>66,00</t>
  </si>
  <si>
    <t>117,5</t>
  </si>
  <si>
    <t xml:space="preserve">Горожанина Ольга </t>
  </si>
  <si>
    <t>Юноши 14-16 (02.07.2008)/15</t>
  </si>
  <si>
    <t>88,20</t>
  </si>
  <si>
    <t>135,0</t>
  </si>
  <si>
    <t>140,0</t>
  </si>
  <si>
    <t>ВЕСОВАЯ КАТЕГОРИЯ   100</t>
  </si>
  <si>
    <t>Открытая (01.07.1991)/32</t>
  </si>
  <si>
    <t>97,60</t>
  </si>
  <si>
    <t>175,0</t>
  </si>
  <si>
    <t>Открытая (14.06.1989)/34</t>
  </si>
  <si>
    <t>109,60</t>
  </si>
  <si>
    <t>160,0</t>
  </si>
  <si>
    <t>205,0</t>
  </si>
  <si>
    <t>Живойкина Екатерина</t>
  </si>
  <si>
    <t>Зобов Иван</t>
  </si>
  <si>
    <t>-</t>
  </si>
  <si>
    <t>Каргин Данила</t>
  </si>
  <si>
    <t>Ильин Алексей</t>
  </si>
  <si>
    <t>Агаджанов Эрик</t>
  </si>
  <si>
    <t>70,0</t>
  </si>
  <si>
    <t>ВЕСОВАЯ КАТЕГОРИЯ   125</t>
  </si>
  <si>
    <t>Мастера 40-49 (29.11.1981)/41</t>
  </si>
  <si>
    <t>121,60</t>
  </si>
  <si>
    <t>155,0</t>
  </si>
  <si>
    <t xml:space="preserve">Результат </t>
  </si>
  <si>
    <t>125</t>
  </si>
  <si>
    <t>Результат</t>
  </si>
  <si>
    <t>Попков Серафим</t>
  </si>
  <si>
    <t>Бутузов Сергей</t>
  </si>
  <si>
    <t>Мастера 40-49 (26.05.1976)/47</t>
  </si>
  <si>
    <t>115,60</t>
  </si>
  <si>
    <t>2</t>
  </si>
  <si>
    <t>Горшунов Сергей</t>
  </si>
  <si>
    <t>ВЕСОВАЯ КАТЕГОРИЯ   52</t>
  </si>
  <si>
    <t>Открытая (02.08.1990)/33</t>
  </si>
  <si>
    <t>52,00</t>
  </si>
  <si>
    <t>57,5</t>
  </si>
  <si>
    <t>ВЕСОВАЯ КАТЕГОРИЯ   56</t>
  </si>
  <si>
    <t>Открытая (05.11.1983)/39</t>
  </si>
  <si>
    <t>55,40</t>
  </si>
  <si>
    <t xml:space="preserve">Власов Александр </t>
  </si>
  <si>
    <t>Открытая (18.10.1998)/25</t>
  </si>
  <si>
    <t>73,60</t>
  </si>
  <si>
    <t>Открытая (08.05.1993)/30</t>
  </si>
  <si>
    <t>74,40</t>
  </si>
  <si>
    <t>Открытая (01.01.1996)/27</t>
  </si>
  <si>
    <t>73,40</t>
  </si>
  <si>
    <t>ВЕСОВАЯ КАТЕГОРИЯ   82.5</t>
  </si>
  <si>
    <t>Юноши 14-16 (25.11.2007)/15</t>
  </si>
  <si>
    <t>80,20</t>
  </si>
  <si>
    <t>102,5</t>
  </si>
  <si>
    <t xml:space="preserve">Яббаров Альберт </t>
  </si>
  <si>
    <t>Открытая (10.07.1999)/24</t>
  </si>
  <si>
    <t>88,00</t>
  </si>
  <si>
    <t>145,0</t>
  </si>
  <si>
    <t>Открытая (08.08.1999)/24</t>
  </si>
  <si>
    <t>89,40</t>
  </si>
  <si>
    <t>142,5</t>
  </si>
  <si>
    <t>147,5</t>
  </si>
  <si>
    <t>Открытая (07.09.1993)/30</t>
  </si>
  <si>
    <t>86,00</t>
  </si>
  <si>
    <t>125,0</t>
  </si>
  <si>
    <t>Мастера 40-49 (12.09.1974)/49</t>
  </si>
  <si>
    <t>Юниоры (07.05.2002)/21</t>
  </si>
  <si>
    <t>98,60</t>
  </si>
  <si>
    <t>Открытая (22.09.1984)/39</t>
  </si>
  <si>
    <t>97,80</t>
  </si>
  <si>
    <t>Открытая (18.11.1989)/33</t>
  </si>
  <si>
    <t xml:space="preserve">Некнедавичюс Альгис </t>
  </si>
  <si>
    <t>Открытая (05.03.1977)/46</t>
  </si>
  <si>
    <t>119,00</t>
  </si>
  <si>
    <t>202,5</t>
  </si>
  <si>
    <t xml:space="preserve">Унгаров Алесандр </t>
  </si>
  <si>
    <t>Турадова Айгуль</t>
  </si>
  <si>
    <t>Горожанина Ольга</t>
  </si>
  <si>
    <t>Власов Александр</t>
  </si>
  <si>
    <t>3</t>
  </si>
  <si>
    <t>Смирнов Дмитрий</t>
  </si>
  <si>
    <t>4</t>
  </si>
  <si>
    <t>Шайдуллин Артур</t>
  </si>
  <si>
    <t>Мингалеев Артур</t>
  </si>
  <si>
    <t>Яббаров Альберт</t>
  </si>
  <si>
    <t>Кривенцов Евгений</t>
  </si>
  <si>
    <t>Родин Юрий</t>
  </si>
  <si>
    <t>Аксенов Денис</t>
  </si>
  <si>
    <t>Филатов Алексей</t>
  </si>
  <si>
    <t>Безруков Владимир</t>
  </si>
  <si>
    <t>Чадаев Александр</t>
  </si>
  <si>
    <t>Некнедавичюс Альгис</t>
  </si>
  <si>
    <t>72,5</t>
  </si>
  <si>
    <t>77,5</t>
  </si>
  <si>
    <t>Открытая (26.04.1987)/36</t>
  </si>
  <si>
    <t>109,20</t>
  </si>
  <si>
    <t>240,0</t>
  </si>
  <si>
    <t>252,5</t>
  </si>
  <si>
    <t>Репин Дмитрий</t>
  </si>
  <si>
    <t>Открытая (16.10.1984)/39</t>
  </si>
  <si>
    <t>56,00</t>
  </si>
  <si>
    <t>65,0</t>
  </si>
  <si>
    <t xml:space="preserve">Пономарев Иван </t>
  </si>
  <si>
    <t>157,5</t>
  </si>
  <si>
    <t>161,0</t>
  </si>
  <si>
    <t>Сербукова Светлана</t>
  </si>
  <si>
    <t>Открытая (22.03.1990)/33</t>
  </si>
  <si>
    <t>125,00</t>
  </si>
  <si>
    <t>265,0</t>
  </si>
  <si>
    <t>280,0</t>
  </si>
  <si>
    <t>300,0</t>
  </si>
  <si>
    <t>Бакунц Гагик</t>
  </si>
  <si>
    <t>Мастера 50-59 (28.04.1971)/52</t>
  </si>
  <si>
    <t>79,40</t>
  </si>
  <si>
    <t>152,5</t>
  </si>
  <si>
    <t xml:space="preserve">Дубов Алексей </t>
  </si>
  <si>
    <t>Открытая (30.06.1988)/35</t>
  </si>
  <si>
    <t>67,40</t>
  </si>
  <si>
    <t>250,0</t>
  </si>
  <si>
    <t>270,0</t>
  </si>
  <si>
    <t>281,0</t>
  </si>
  <si>
    <t>Абрамова Надежда</t>
  </si>
  <si>
    <t>Пономарев Иван</t>
  </si>
  <si>
    <t>Мастера 40-49 (09.05.1974)/49</t>
  </si>
  <si>
    <t>177,5</t>
  </si>
  <si>
    <t>182,5</t>
  </si>
  <si>
    <t>Открытая (10.07.1994)/29</t>
  </si>
  <si>
    <t>76,60</t>
  </si>
  <si>
    <t>Седов Сергей</t>
  </si>
  <si>
    <t>Маркелов Максим</t>
  </si>
  <si>
    <t>Юноши 17-19 (26.10.2005)/18</t>
  </si>
  <si>
    <t>Рыженков Сергей</t>
  </si>
  <si>
    <t>Юноши 17-19 (06.06.2006)/17</t>
  </si>
  <si>
    <t>72,80</t>
  </si>
  <si>
    <t>Рукавишников Роман</t>
  </si>
  <si>
    <t>Юноши 14-16 (22.12.2006)/16</t>
  </si>
  <si>
    <t>71,60</t>
  </si>
  <si>
    <t>Горшков Даниил</t>
  </si>
  <si>
    <t>Мастера 60-69 (06.03.1959)/64</t>
  </si>
  <si>
    <t>79,80</t>
  </si>
  <si>
    <t>40,0</t>
  </si>
  <si>
    <t>Трифонов Михаил</t>
  </si>
  <si>
    <t>68,20</t>
  </si>
  <si>
    <t>Мухамедов Руслан</t>
  </si>
  <si>
    <t>45,0</t>
  </si>
  <si>
    <t>89,20</t>
  </si>
  <si>
    <t>ВЕСОВАЯ КАТЕГОРИЯ   140</t>
  </si>
  <si>
    <t>Открытая (25.03.1994)/29</t>
  </si>
  <si>
    <t>132,40</t>
  </si>
  <si>
    <t>Падьянов Лев</t>
  </si>
  <si>
    <t>Меликов Джумахон</t>
  </si>
  <si>
    <t>Жим стоя</t>
  </si>
  <si>
    <t>122,5</t>
  </si>
  <si>
    <t>79,00</t>
  </si>
  <si>
    <t>Розанов Иван</t>
  </si>
  <si>
    <t xml:space="preserve">Лагутин Евгений </t>
  </si>
  <si>
    <t>Лагутин Евгений</t>
  </si>
  <si>
    <t>Мужчины</t>
  </si>
  <si>
    <t>Юниоры 20-23 (28.12.2002)/20</t>
  </si>
  <si>
    <t>Юноши 13-19 (25.08.2006)/17</t>
  </si>
  <si>
    <t>Юноши 13-19 (21.11.2003)/19</t>
  </si>
  <si>
    <t>Юноши 13-19 (08.12.2005)/17</t>
  </si>
  <si>
    <t>Всероссийский мастерский турнир «Битва Титанов»
WRPF Пауэрлифтинг без экипировки ДК
Димитровград/Ульяновская область 04 ноября 2023 года</t>
  </si>
  <si>
    <t>Всероссийский мастерский турнир «Битва Титанов»
WRPF Пауэрлифтинг без экипировки
Димитровград/Ульяновская область 04 ноября 2023 года</t>
  </si>
  <si>
    <t>Всероссийский мастерский турнир «Битва Титанов»
WRPF Пауэрлифтинг классический в бинтах ДК
Димитровград/Ульяновская область 04 ноября 2023 года</t>
  </si>
  <si>
    <t>Всероссийский мастерский турнир «Битва Титанов»
WRPF Силовое двоеборье без экипировки ДК
Димитровград/Ульяновская область 04 ноября 2023 года</t>
  </si>
  <si>
    <t>Всероссийский мастерский турнир «Битва Титанов»
WRPF Силовое двоеборье без экипировки
Димитровград/Ульяновская область 04 ноября 2023 года</t>
  </si>
  <si>
    <t>Всероссийский мастерский турнир «Битва Титанов»
WEPF Силовое двоеборье в экипировке ДК
Димитровград/Ульяновская область 04 ноября 2023 года</t>
  </si>
  <si>
    <t>Всероссийский мастерский турнир «Битва Титанов»
WRPF Жим лежа без экипировки ДК
Димитровград/Ульяновская область 04 ноября 2023 года</t>
  </si>
  <si>
    <t>Всероссийский мастерский турнир «Битва Титанов»
WRPF Жим лежа без экипировки
Димитровград/Ульяновская область 04 ноября 2023 года</t>
  </si>
  <si>
    <t>Всероссийский мастерский турнир «Битва Титанов»
WEPF Жим лежа в однопетельной софт экипировке ДК
Димитровград/Ульяновская область 04 ноября 2023 года</t>
  </si>
  <si>
    <t>Всероссийский мастерский турнир «Битва Титанов»
WEPF Жим лежа в многопетельной софт экипировке ДК
Димитровград/Ульяновская область 04 ноября 2023 года</t>
  </si>
  <si>
    <t>Всероссийский мастерский турнир «Битва Титанов»
WRPF Военный жим лежа с ДК
Димитровград/Ульяновская область 04 ноября 2023 года</t>
  </si>
  <si>
    <t>Всероссийский мастерский турнир «Битва Титанов»
WRPF Военный жим лежа
Димитровград/Ульяновская область 04 ноября 2023 года</t>
  </si>
  <si>
    <t>Всероссийский мастерский турнир «Битва Титанов»
WRPF Становая тяга без экипировки ДК
Димитровград/Ульяновская область 04 ноября 2023 года</t>
  </si>
  <si>
    <t>Всероссийский мастерский турнир «Битва Титанов»
WRPF Становая тяга без экипировки
Димитровград/Ульяновская область 04 ноября 2023 года</t>
  </si>
  <si>
    <t>Всероссийский мастерский турнир «Битва Титанов»
WRPF Строгий подъем штанги на бицепс ДК
Димитровград/Ульяновская область 04 ноября 2023 года</t>
  </si>
  <si>
    <t>Всероссийский мастерский турнир «Битва Титанов»
WRPF Строгий подъем штанги на бицепс
Димитровград/Ульяновская область 04 ноября 2023 года</t>
  </si>
  <si>
    <t>Всероссийский мастерский турнир «Битва Титанов»
СПР Пауэрспорт
Димитровград/Ульяновская область 04 ноября 2023 года</t>
  </si>
  <si>
    <t>Всероссийский мастерский турнир «Битва Титанов»
СПР Жим штанги стоя ДК
Димитровград/Ульяновская область 04 ноября 2023 года</t>
  </si>
  <si>
    <t>Всероссийский мастерский турнир «Битва Титанов»
СПР Строгий подъем штанги на бицепс ДК
Димитровград/Ульяновская область 04 ноября 2023 года</t>
  </si>
  <si>
    <t>Жим</t>
  </si>
  <si>
    <t>Тяга</t>
  </si>
  <si>
    <t>№</t>
  </si>
  <si>
    <t>Ульяновская область, Ульяновск</t>
  </si>
  <si>
    <t>Самарская область, Челно-Вершины</t>
  </si>
  <si>
    <t>Самарская область, Самара</t>
  </si>
  <si>
    <t>Ульяновская область, Димитровград</t>
  </si>
  <si>
    <t>Самарская область, Тольятти</t>
  </si>
  <si>
    <t>Республика Татарстан,Казань</t>
  </si>
  <si>
    <t>Чувашская Республика, Чебоксары</t>
  </si>
  <si>
    <t>Ульяновская область, Инза</t>
  </si>
  <si>
    <t>Ульяновская область, Новая Майна</t>
  </si>
  <si>
    <t>Нижегородская область, Сосновское</t>
  </si>
  <si>
    <t xml:space="preserve">
Дата рождения/Возраст</t>
  </si>
  <si>
    <t>Возрастная группа</t>
  </si>
  <si>
    <t>O</t>
  </si>
  <si>
    <t>T2</t>
  </si>
  <si>
    <t>T1</t>
  </si>
  <si>
    <t>M1</t>
  </si>
  <si>
    <t>J</t>
  </si>
  <si>
    <t>M2</t>
  </si>
  <si>
    <t>T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</si>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</sst>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U18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6.5" style="5" bestFit="1" customWidth="1"/>
    <col min="4" max="4" width="21.5" style="5" bestFit="1" customWidth="1"/>
    <col min="5" max="5" width="10.5" style="10" bestFit="1" customWidth="1"/>
    <col min="6" max="6" width="36.1640625" style="5" customWidth="1"/>
    <col min="7" max="9" width="5.5" style="17" customWidth="1"/>
    <col min="10" max="10" width="4.83203125" style="17" customWidth="1"/>
    <col min="11" max="13" width="5.5" style="17" customWidth="1"/>
    <col min="14" max="14" width="4.83203125" style="17" customWidth="1"/>
    <col min="15" max="17" width="5.5" style="17" customWidth="1"/>
    <col min="18" max="18" width="4.83203125" style="17" customWidth="1"/>
    <col min="19" max="19" width="7.83203125" style="18" bestFit="1" customWidth="1"/>
    <col min="20" max="20" width="8.5" style="6" bestFit="1" customWidth="1"/>
    <col min="21" max="21" width="17.83203125" style="5" bestFit="1" customWidth="1"/>
    <col min="22" max="16384" width="9.1640625" style="3"/>
  </cols>
  <sheetData>
    <row r="1" spans="1:21" s="2" customFormat="1" ht="29" customHeight="1">
      <c r="A1" s="60" t="s">
        <v>239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3"/>
    </row>
    <row r="2" spans="1:21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7"/>
    </row>
    <row r="3" spans="1:21" s="1" customFormat="1" ht="12.75" customHeight="1">
      <c r="A3" s="68" t="s">
        <v>260</v>
      </c>
      <c r="B3" s="50" t="s">
        <v>0</v>
      </c>
      <c r="C3" s="70" t="s">
        <v>271</v>
      </c>
      <c r="D3" s="70" t="s">
        <v>6</v>
      </c>
      <c r="E3" s="54" t="s">
        <v>272</v>
      </c>
      <c r="F3" s="72" t="s">
        <v>5</v>
      </c>
      <c r="G3" s="72" t="s">
        <v>7</v>
      </c>
      <c r="H3" s="72"/>
      <c r="I3" s="72"/>
      <c r="J3" s="72"/>
      <c r="K3" s="72" t="s">
        <v>8</v>
      </c>
      <c r="L3" s="72"/>
      <c r="M3" s="72"/>
      <c r="N3" s="72"/>
      <c r="O3" s="72" t="s">
        <v>9</v>
      </c>
      <c r="P3" s="72"/>
      <c r="Q3" s="72"/>
      <c r="R3" s="72"/>
      <c r="S3" s="52" t="s">
        <v>1</v>
      </c>
      <c r="T3" s="54" t="s">
        <v>3</v>
      </c>
      <c r="U3" s="56" t="s">
        <v>2</v>
      </c>
    </row>
    <row r="4" spans="1:21" s="1" customFormat="1" ht="21" customHeight="1" thickBot="1">
      <c r="A4" s="69"/>
      <c r="B4" s="51"/>
      <c r="C4" s="71"/>
      <c r="D4" s="71"/>
      <c r="E4" s="55"/>
      <c r="F4" s="7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3"/>
      <c r="T4" s="55"/>
      <c r="U4" s="57"/>
    </row>
    <row r="5" spans="1:21" ht="16">
      <c r="A5" s="58" t="s">
        <v>29</v>
      </c>
      <c r="B5" s="58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21">
      <c r="A6" s="20" t="s">
        <v>27</v>
      </c>
      <c r="B6" s="7" t="s">
        <v>93</v>
      </c>
      <c r="C6" s="7" t="s">
        <v>69</v>
      </c>
      <c r="D6" s="7" t="s">
        <v>70</v>
      </c>
      <c r="E6" s="8" t="s">
        <v>273</v>
      </c>
      <c r="F6" s="7" t="s">
        <v>261</v>
      </c>
      <c r="G6" s="19" t="s">
        <v>36</v>
      </c>
      <c r="H6" s="19" t="s">
        <v>71</v>
      </c>
      <c r="I6" s="21" t="s">
        <v>72</v>
      </c>
      <c r="J6" s="20"/>
      <c r="K6" s="19" t="s">
        <v>73</v>
      </c>
      <c r="L6" s="19" t="s">
        <v>74</v>
      </c>
      <c r="M6" s="21" t="s">
        <v>75</v>
      </c>
      <c r="N6" s="20"/>
      <c r="O6" s="19" t="s">
        <v>44</v>
      </c>
      <c r="P6" s="19" t="s">
        <v>34</v>
      </c>
      <c r="Q6" s="19" t="s">
        <v>76</v>
      </c>
      <c r="R6" s="20"/>
      <c r="S6" s="47" t="str">
        <f>"250,0"</f>
        <v>250,0</v>
      </c>
      <c r="T6" s="9" t="str">
        <f>"262,2750"</f>
        <v>262,2750</v>
      </c>
      <c r="U6" s="41" t="s">
        <v>154</v>
      </c>
    </row>
    <row r="8" spans="1:21" ht="16">
      <c r="A8" s="48" t="s">
        <v>29</v>
      </c>
      <c r="B8" s="48"/>
      <c r="C8" s="48"/>
      <c r="D8" s="48"/>
      <c r="E8" s="49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21">
      <c r="A9" s="20" t="s">
        <v>27</v>
      </c>
      <c r="B9" s="7" t="s">
        <v>94</v>
      </c>
      <c r="C9" s="7" t="s">
        <v>77</v>
      </c>
      <c r="D9" s="7" t="s">
        <v>78</v>
      </c>
      <c r="E9" s="8" t="s">
        <v>274</v>
      </c>
      <c r="F9" s="7" t="s">
        <v>261</v>
      </c>
      <c r="G9" s="19" t="s">
        <v>33</v>
      </c>
      <c r="H9" s="19" t="s">
        <v>34</v>
      </c>
      <c r="I9" s="19" t="s">
        <v>76</v>
      </c>
      <c r="J9" s="20"/>
      <c r="K9" s="19" t="s">
        <v>36</v>
      </c>
      <c r="L9" s="19" t="s">
        <v>72</v>
      </c>
      <c r="M9" s="19" t="s">
        <v>32</v>
      </c>
      <c r="N9" s="20"/>
      <c r="O9" s="19" t="s">
        <v>34</v>
      </c>
      <c r="P9" s="19" t="s">
        <v>76</v>
      </c>
      <c r="Q9" s="19" t="s">
        <v>79</v>
      </c>
      <c r="R9" s="20"/>
      <c r="S9" s="47" t="str">
        <f>"322,5"</f>
        <v>322,5</v>
      </c>
      <c r="T9" s="9" t="str">
        <f>"253,2270"</f>
        <v>253,2270</v>
      </c>
      <c r="U9" s="7" t="s">
        <v>80</v>
      </c>
    </row>
    <row r="11" spans="1:21" ht="16">
      <c r="A11" s="48" t="s">
        <v>47</v>
      </c>
      <c r="B11" s="48"/>
      <c r="C11" s="48"/>
      <c r="D11" s="48"/>
      <c r="E11" s="49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21">
      <c r="A12" s="20" t="s">
        <v>95</v>
      </c>
      <c r="B12" s="7" t="s">
        <v>96</v>
      </c>
      <c r="C12" s="7" t="s">
        <v>81</v>
      </c>
      <c r="D12" s="7" t="s">
        <v>82</v>
      </c>
      <c r="E12" s="8" t="s">
        <v>275</v>
      </c>
      <c r="F12" s="7" t="s">
        <v>261</v>
      </c>
      <c r="G12" s="21" t="s">
        <v>15</v>
      </c>
      <c r="H12" s="21" t="s">
        <v>83</v>
      </c>
      <c r="I12" s="21" t="s">
        <v>83</v>
      </c>
      <c r="J12" s="20"/>
      <c r="K12" s="21"/>
      <c r="L12" s="20"/>
      <c r="M12" s="20"/>
      <c r="N12" s="20"/>
      <c r="O12" s="21"/>
      <c r="P12" s="20"/>
      <c r="Q12" s="20"/>
      <c r="R12" s="20"/>
      <c r="S12" s="47">
        <v>0</v>
      </c>
      <c r="T12" s="9" t="str">
        <f>"0,0000"</f>
        <v>0,0000</v>
      </c>
      <c r="U12" s="7"/>
    </row>
    <row r="14" spans="1:21" ht="16">
      <c r="A14" s="48" t="s">
        <v>85</v>
      </c>
      <c r="B14" s="48"/>
      <c r="C14" s="48"/>
      <c r="D14" s="48"/>
      <c r="E14" s="49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21">
      <c r="A15" s="20" t="s">
        <v>27</v>
      </c>
      <c r="B15" s="7" t="s">
        <v>97</v>
      </c>
      <c r="C15" s="7" t="s">
        <v>86</v>
      </c>
      <c r="D15" s="7" t="s">
        <v>87</v>
      </c>
      <c r="E15" s="8" t="s">
        <v>273</v>
      </c>
      <c r="F15" s="7" t="s">
        <v>262</v>
      </c>
      <c r="G15" s="19" t="s">
        <v>88</v>
      </c>
      <c r="H15" s="19" t="s">
        <v>14</v>
      </c>
      <c r="I15" s="19" t="s">
        <v>58</v>
      </c>
      <c r="J15" s="20"/>
      <c r="K15" s="19" t="s">
        <v>39</v>
      </c>
      <c r="L15" s="19" t="s">
        <v>15</v>
      </c>
      <c r="M15" s="19" t="s">
        <v>16</v>
      </c>
      <c r="N15" s="20"/>
      <c r="O15" s="19" t="s">
        <v>13</v>
      </c>
      <c r="P15" s="19" t="s">
        <v>58</v>
      </c>
      <c r="Q15" s="19" t="s">
        <v>61</v>
      </c>
      <c r="R15" s="20"/>
      <c r="S15" s="47" t="str">
        <f>"522,5"</f>
        <v>522,5</v>
      </c>
      <c r="T15" s="9" t="str">
        <f>"321,1808"</f>
        <v>321,1808</v>
      </c>
      <c r="U15" s="7"/>
    </row>
    <row r="17" spans="1:21" ht="16">
      <c r="A17" s="48" t="s">
        <v>54</v>
      </c>
      <c r="B17" s="48"/>
      <c r="C17" s="48"/>
      <c r="D17" s="48"/>
      <c r="E17" s="49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1:21">
      <c r="A18" s="20" t="s">
        <v>27</v>
      </c>
      <c r="B18" s="7" t="s">
        <v>98</v>
      </c>
      <c r="C18" s="7" t="s">
        <v>89</v>
      </c>
      <c r="D18" s="7" t="s">
        <v>90</v>
      </c>
      <c r="E18" s="8" t="s">
        <v>273</v>
      </c>
      <c r="F18" s="7" t="s">
        <v>263</v>
      </c>
      <c r="G18" s="21" t="s">
        <v>13</v>
      </c>
      <c r="H18" s="21" t="s">
        <v>13</v>
      </c>
      <c r="I18" s="19" t="s">
        <v>13</v>
      </c>
      <c r="J18" s="20"/>
      <c r="K18" s="19" t="s">
        <v>50</v>
      </c>
      <c r="L18" s="19" t="s">
        <v>91</v>
      </c>
      <c r="M18" s="19" t="s">
        <v>53</v>
      </c>
      <c r="N18" s="20"/>
      <c r="O18" s="19" t="s">
        <v>92</v>
      </c>
      <c r="P18" s="19" t="s">
        <v>63</v>
      </c>
      <c r="Q18" s="21" t="s">
        <v>18</v>
      </c>
      <c r="R18" s="20"/>
      <c r="S18" s="47" t="str">
        <f>"565,0"</f>
        <v>565,0</v>
      </c>
      <c r="T18" s="9" t="str">
        <f>"332,8980"</f>
        <v>332,8980</v>
      </c>
      <c r="U18" s="7"/>
    </row>
  </sheetData>
  <mergeCells count="18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4:R14"/>
    <mergeCell ref="A17:R17"/>
    <mergeCell ref="B3:B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8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33203125" style="5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1.83203125" style="5" customWidth="1"/>
    <col min="7" max="9" width="5.5" style="17" customWidth="1"/>
    <col min="10" max="10" width="4.83203125" style="17" customWidth="1"/>
    <col min="11" max="11" width="10.5" style="6" bestFit="1" customWidth="1"/>
    <col min="12" max="12" width="8.6640625" style="6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60" t="s">
        <v>248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s="1" customFormat="1" ht="12.75" customHeight="1">
      <c r="A3" s="68" t="s">
        <v>260</v>
      </c>
      <c r="B3" s="50" t="s">
        <v>0</v>
      </c>
      <c r="C3" s="70" t="s">
        <v>271</v>
      </c>
      <c r="D3" s="70" t="s">
        <v>6</v>
      </c>
      <c r="E3" s="54" t="s">
        <v>272</v>
      </c>
      <c r="F3" s="72" t="s">
        <v>5</v>
      </c>
      <c r="G3" s="72" t="s">
        <v>8</v>
      </c>
      <c r="H3" s="72"/>
      <c r="I3" s="72"/>
      <c r="J3" s="72"/>
      <c r="K3" s="54" t="s">
        <v>106</v>
      </c>
      <c r="L3" s="54" t="s">
        <v>3</v>
      </c>
      <c r="M3" s="56" t="s">
        <v>2</v>
      </c>
    </row>
    <row r="4" spans="1:13" s="1" customFormat="1" ht="21" customHeight="1" thickBot="1">
      <c r="A4" s="69"/>
      <c r="B4" s="51"/>
      <c r="C4" s="71"/>
      <c r="D4" s="71"/>
      <c r="E4" s="55"/>
      <c r="F4" s="71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57"/>
    </row>
    <row r="5" spans="1:13" ht="16">
      <c r="A5" s="58" t="s">
        <v>100</v>
      </c>
      <c r="B5" s="58"/>
      <c r="C5" s="59"/>
      <c r="D5" s="59"/>
      <c r="E5" s="59"/>
      <c r="F5" s="59"/>
      <c r="G5" s="59"/>
      <c r="H5" s="59"/>
      <c r="I5" s="59"/>
      <c r="J5" s="59"/>
    </row>
    <row r="6" spans="1:13">
      <c r="A6" s="20" t="s">
        <v>27</v>
      </c>
      <c r="B6" s="7" t="s">
        <v>188</v>
      </c>
      <c r="C6" s="7" t="s">
        <v>183</v>
      </c>
      <c r="D6" s="7" t="s">
        <v>184</v>
      </c>
      <c r="E6" s="8" t="s">
        <v>273</v>
      </c>
      <c r="F6" s="7" t="s">
        <v>263</v>
      </c>
      <c r="G6" s="19" t="s">
        <v>185</v>
      </c>
      <c r="H6" s="19" t="s">
        <v>186</v>
      </c>
      <c r="I6" s="19" t="s">
        <v>187</v>
      </c>
      <c r="J6" s="20"/>
      <c r="K6" s="9" t="str">
        <f>"300,0"</f>
        <v>300,0</v>
      </c>
      <c r="L6" s="9" t="str">
        <f>"163,6200"</f>
        <v>163,6200</v>
      </c>
      <c r="M6" s="41"/>
    </row>
    <row r="8" spans="1:13">
      <c r="E8" s="5"/>
      <c r="F8" s="10"/>
      <c r="G8" s="5"/>
      <c r="K8" s="17"/>
      <c r="M8" s="6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4" style="5" bestFit="1" customWidth="1"/>
    <col min="7" max="9" width="5.5" style="17" customWidth="1"/>
    <col min="10" max="10" width="4.83203125" style="17" customWidth="1"/>
    <col min="11" max="11" width="10.5" style="6" bestFit="1" customWidth="1"/>
    <col min="12" max="12" width="8.6640625" style="6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60" t="s">
        <v>249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s="1" customFormat="1" ht="12.75" customHeight="1">
      <c r="A3" s="68" t="s">
        <v>260</v>
      </c>
      <c r="B3" s="50" t="s">
        <v>0</v>
      </c>
      <c r="C3" s="70" t="s">
        <v>271</v>
      </c>
      <c r="D3" s="70" t="s">
        <v>6</v>
      </c>
      <c r="E3" s="54" t="s">
        <v>272</v>
      </c>
      <c r="F3" s="72" t="s">
        <v>5</v>
      </c>
      <c r="G3" s="72" t="s">
        <v>8</v>
      </c>
      <c r="H3" s="72"/>
      <c r="I3" s="72"/>
      <c r="J3" s="72"/>
      <c r="K3" s="54" t="s">
        <v>106</v>
      </c>
      <c r="L3" s="54" t="s">
        <v>3</v>
      </c>
      <c r="M3" s="56" t="s">
        <v>2</v>
      </c>
    </row>
    <row r="4" spans="1:13" s="1" customFormat="1" ht="21" customHeight="1" thickBot="1">
      <c r="A4" s="69"/>
      <c r="B4" s="51"/>
      <c r="C4" s="71"/>
      <c r="D4" s="71"/>
      <c r="E4" s="55"/>
      <c r="F4" s="71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57"/>
    </row>
    <row r="5" spans="1:13" ht="16">
      <c r="A5" s="58" t="s">
        <v>117</v>
      </c>
      <c r="B5" s="58"/>
      <c r="C5" s="59"/>
      <c r="D5" s="59"/>
      <c r="E5" s="59"/>
      <c r="F5" s="59"/>
      <c r="G5" s="59"/>
      <c r="H5" s="59"/>
      <c r="I5" s="59"/>
      <c r="J5" s="59"/>
    </row>
    <row r="6" spans="1:13">
      <c r="A6" s="20" t="s">
        <v>27</v>
      </c>
      <c r="B6" s="7" t="s">
        <v>182</v>
      </c>
      <c r="C6" s="7" t="s">
        <v>176</v>
      </c>
      <c r="D6" s="7" t="s">
        <v>177</v>
      </c>
      <c r="E6" s="8" t="s">
        <v>273</v>
      </c>
      <c r="F6" s="7" t="s">
        <v>261</v>
      </c>
      <c r="G6" s="19" t="s">
        <v>116</v>
      </c>
      <c r="H6" s="19" t="s">
        <v>45</v>
      </c>
      <c r="I6" s="21" t="s">
        <v>178</v>
      </c>
      <c r="J6" s="20"/>
      <c r="K6" s="9" t="str">
        <f>"60,0"</f>
        <v>60,0</v>
      </c>
      <c r="L6" s="9" t="str">
        <f>"70,5960"</f>
        <v>70,5960</v>
      </c>
      <c r="M6" s="7" t="s">
        <v>179</v>
      </c>
    </row>
    <row r="8" spans="1:13" ht="16">
      <c r="A8" s="48" t="s">
        <v>10</v>
      </c>
      <c r="B8" s="48"/>
      <c r="C8" s="48"/>
      <c r="D8" s="48"/>
      <c r="E8" s="49"/>
      <c r="F8" s="48"/>
      <c r="G8" s="48"/>
      <c r="H8" s="48"/>
      <c r="I8" s="48"/>
      <c r="J8" s="48"/>
    </row>
    <row r="9" spans="1:13">
      <c r="A9" s="20" t="s">
        <v>27</v>
      </c>
      <c r="B9" s="7" t="s">
        <v>155</v>
      </c>
      <c r="C9" s="7" t="s">
        <v>121</v>
      </c>
      <c r="D9" s="7" t="s">
        <v>122</v>
      </c>
      <c r="E9" s="8" t="s">
        <v>273</v>
      </c>
      <c r="F9" s="7" t="s">
        <v>261</v>
      </c>
      <c r="G9" s="19" t="s">
        <v>180</v>
      </c>
      <c r="H9" s="19" t="s">
        <v>91</v>
      </c>
      <c r="I9" s="19" t="s">
        <v>181</v>
      </c>
      <c r="J9" s="20"/>
      <c r="K9" s="9" t="str">
        <f>"161,0"</f>
        <v>161,0</v>
      </c>
      <c r="L9" s="9" t="str">
        <f>"116,2581"</f>
        <v>116,2581</v>
      </c>
      <c r="M9" s="41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0.33203125" style="5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4" style="5" bestFit="1" customWidth="1"/>
    <col min="7" max="9" width="5.5" style="17" customWidth="1"/>
    <col min="10" max="10" width="4.83203125" style="17" customWidth="1"/>
    <col min="11" max="11" width="10.5" style="6" bestFit="1" customWidth="1"/>
    <col min="12" max="12" width="7.6640625" style="6" bestFit="1" customWidth="1"/>
    <col min="13" max="13" width="19.83203125" style="5" customWidth="1"/>
    <col min="14" max="16384" width="9.1640625" style="3"/>
  </cols>
  <sheetData>
    <row r="1" spans="1:13" s="2" customFormat="1" ht="29" customHeight="1">
      <c r="A1" s="60" t="s">
        <v>250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s="1" customFormat="1" ht="12.75" customHeight="1">
      <c r="A3" s="68" t="s">
        <v>260</v>
      </c>
      <c r="B3" s="50" t="s">
        <v>0</v>
      </c>
      <c r="C3" s="70" t="s">
        <v>271</v>
      </c>
      <c r="D3" s="70" t="s">
        <v>6</v>
      </c>
      <c r="E3" s="54" t="s">
        <v>272</v>
      </c>
      <c r="F3" s="72" t="s">
        <v>5</v>
      </c>
      <c r="G3" s="72" t="s">
        <v>8</v>
      </c>
      <c r="H3" s="72"/>
      <c r="I3" s="72"/>
      <c r="J3" s="72"/>
      <c r="K3" s="54" t="s">
        <v>106</v>
      </c>
      <c r="L3" s="54" t="s">
        <v>3</v>
      </c>
      <c r="M3" s="56" t="s">
        <v>2</v>
      </c>
    </row>
    <row r="4" spans="1:13" s="1" customFormat="1" ht="21" customHeight="1" thickBot="1">
      <c r="A4" s="69"/>
      <c r="B4" s="51"/>
      <c r="C4" s="71"/>
      <c r="D4" s="71"/>
      <c r="E4" s="55"/>
      <c r="F4" s="71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57"/>
    </row>
    <row r="5" spans="1:13" ht="16">
      <c r="A5" s="58" t="s">
        <v>29</v>
      </c>
      <c r="B5" s="58"/>
      <c r="C5" s="59"/>
      <c r="D5" s="59"/>
      <c r="E5" s="59"/>
      <c r="F5" s="59"/>
      <c r="G5" s="59"/>
      <c r="H5" s="59"/>
      <c r="I5" s="59"/>
      <c r="J5" s="59"/>
    </row>
    <row r="6" spans="1:13">
      <c r="A6" s="20" t="s">
        <v>27</v>
      </c>
      <c r="B6" s="7" t="s">
        <v>107</v>
      </c>
      <c r="C6" s="7" t="s">
        <v>235</v>
      </c>
      <c r="D6" s="7" t="s">
        <v>31</v>
      </c>
      <c r="E6" s="8" t="s">
        <v>277</v>
      </c>
      <c r="F6" s="7" t="s">
        <v>261</v>
      </c>
      <c r="G6" s="19" t="s">
        <v>45</v>
      </c>
      <c r="H6" s="19" t="s">
        <v>99</v>
      </c>
      <c r="I6" s="21" t="s">
        <v>71</v>
      </c>
      <c r="J6" s="20"/>
      <c r="K6" s="9" t="str">
        <f>"70,0"</f>
        <v>70,0</v>
      </c>
      <c r="L6" s="9" t="str">
        <f>"55,5240"</f>
        <v>55,5240</v>
      </c>
      <c r="M6" s="7" t="s">
        <v>40</v>
      </c>
    </row>
    <row r="8" spans="1:13" ht="16">
      <c r="A8" s="48" t="s">
        <v>100</v>
      </c>
      <c r="B8" s="48"/>
      <c r="C8" s="48"/>
      <c r="D8" s="48"/>
      <c r="E8" s="49"/>
      <c r="F8" s="48"/>
      <c r="G8" s="48"/>
      <c r="H8" s="48"/>
      <c r="I8" s="48"/>
      <c r="J8" s="48"/>
    </row>
    <row r="9" spans="1:13">
      <c r="A9" s="20" t="s">
        <v>27</v>
      </c>
      <c r="B9" s="7" t="s">
        <v>108</v>
      </c>
      <c r="C9" s="7" t="s">
        <v>101</v>
      </c>
      <c r="D9" s="7" t="s">
        <v>102</v>
      </c>
      <c r="E9" s="8" t="s">
        <v>276</v>
      </c>
      <c r="F9" s="7" t="s">
        <v>268</v>
      </c>
      <c r="G9" s="19" t="s">
        <v>103</v>
      </c>
      <c r="H9" s="19" t="s">
        <v>91</v>
      </c>
      <c r="I9" s="19" t="s">
        <v>57</v>
      </c>
      <c r="J9" s="20"/>
      <c r="K9" s="9" t="str">
        <f>"170,0"</f>
        <v>170,0</v>
      </c>
      <c r="L9" s="9" t="str">
        <f>"97,9312"</f>
        <v>97,9312</v>
      </c>
      <c r="M9" s="7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5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22.83203125" style="5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7.1640625" style="5" bestFit="1" customWidth="1"/>
    <col min="7" max="9" width="5.5" style="17" customWidth="1"/>
    <col min="10" max="10" width="4.83203125" style="17" customWidth="1"/>
    <col min="11" max="11" width="10.5" style="6" bestFit="1" customWidth="1"/>
    <col min="12" max="12" width="8.5" style="6" bestFit="1" customWidth="1"/>
    <col min="13" max="13" width="17.33203125" style="5" customWidth="1"/>
    <col min="14" max="16384" width="9.1640625" style="3"/>
  </cols>
  <sheetData>
    <row r="1" spans="1:13" s="2" customFormat="1" ht="29" customHeight="1">
      <c r="A1" s="60" t="s">
        <v>251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s="1" customFormat="1" ht="12.75" customHeight="1">
      <c r="A3" s="68" t="s">
        <v>260</v>
      </c>
      <c r="B3" s="50" t="s">
        <v>0</v>
      </c>
      <c r="C3" s="70" t="s">
        <v>271</v>
      </c>
      <c r="D3" s="70" t="s">
        <v>6</v>
      </c>
      <c r="E3" s="54" t="s">
        <v>272</v>
      </c>
      <c r="F3" s="72" t="s">
        <v>5</v>
      </c>
      <c r="G3" s="72" t="s">
        <v>9</v>
      </c>
      <c r="H3" s="72"/>
      <c r="I3" s="72"/>
      <c r="J3" s="72"/>
      <c r="K3" s="54" t="s">
        <v>106</v>
      </c>
      <c r="L3" s="54" t="s">
        <v>3</v>
      </c>
      <c r="M3" s="56" t="s">
        <v>2</v>
      </c>
    </row>
    <row r="4" spans="1:13" s="1" customFormat="1" ht="21" customHeight="1" thickBot="1">
      <c r="A4" s="69"/>
      <c r="B4" s="51"/>
      <c r="C4" s="71"/>
      <c r="D4" s="71"/>
      <c r="E4" s="55"/>
      <c r="F4" s="71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57"/>
    </row>
    <row r="5" spans="1:13" ht="16">
      <c r="A5" s="58" t="s">
        <v>29</v>
      </c>
      <c r="B5" s="58"/>
      <c r="C5" s="59"/>
      <c r="D5" s="59"/>
      <c r="E5" s="59"/>
      <c r="F5" s="59"/>
      <c r="G5" s="59"/>
      <c r="H5" s="59"/>
      <c r="I5" s="59"/>
      <c r="J5" s="59"/>
    </row>
    <row r="6" spans="1:13">
      <c r="A6" s="20" t="s">
        <v>27</v>
      </c>
      <c r="B6" s="7" t="s">
        <v>93</v>
      </c>
      <c r="C6" s="7" t="s">
        <v>69</v>
      </c>
      <c r="D6" s="7" t="s">
        <v>70</v>
      </c>
      <c r="E6" s="8" t="s">
        <v>273</v>
      </c>
      <c r="F6" s="7" t="s">
        <v>261</v>
      </c>
      <c r="G6" s="19" t="s">
        <v>44</v>
      </c>
      <c r="H6" s="19" t="s">
        <v>34</v>
      </c>
      <c r="I6" s="19" t="s">
        <v>76</v>
      </c>
      <c r="J6" s="20"/>
      <c r="K6" s="9" t="str">
        <f>"115,0"</f>
        <v>115,0</v>
      </c>
      <c r="L6" s="9" t="str">
        <f>"120,6465"</f>
        <v>120,6465</v>
      </c>
      <c r="M6" s="41" t="s">
        <v>154</v>
      </c>
    </row>
    <row r="8" spans="1:13" ht="16">
      <c r="A8" s="48" t="s">
        <v>10</v>
      </c>
      <c r="B8" s="48"/>
      <c r="C8" s="48"/>
      <c r="D8" s="48"/>
      <c r="E8" s="49"/>
      <c r="F8" s="48"/>
      <c r="G8" s="48"/>
      <c r="H8" s="48"/>
      <c r="I8" s="48"/>
      <c r="J8" s="48"/>
    </row>
    <row r="9" spans="1:13">
      <c r="A9" s="28" t="s">
        <v>27</v>
      </c>
      <c r="B9" s="22" t="s">
        <v>28</v>
      </c>
      <c r="C9" s="22" t="s">
        <v>11</v>
      </c>
      <c r="D9" s="22" t="s">
        <v>12</v>
      </c>
      <c r="E9" s="23" t="s">
        <v>273</v>
      </c>
      <c r="F9" s="22" t="s">
        <v>264</v>
      </c>
      <c r="G9" s="29" t="s">
        <v>17</v>
      </c>
      <c r="H9" s="29" t="s">
        <v>18</v>
      </c>
      <c r="I9" s="29" t="s">
        <v>19</v>
      </c>
      <c r="J9" s="28"/>
      <c r="K9" s="24" t="str">
        <f>"230,0"</f>
        <v>230,0</v>
      </c>
      <c r="L9" s="24" t="str">
        <f>"174,6850"</f>
        <v>174,6850</v>
      </c>
      <c r="M9" s="42"/>
    </row>
    <row r="10" spans="1:13">
      <c r="A10" s="31" t="s">
        <v>27</v>
      </c>
      <c r="B10" s="25" t="s">
        <v>205</v>
      </c>
      <c r="C10" s="25" t="s">
        <v>200</v>
      </c>
      <c r="D10" s="25" t="s">
        <v>124</v>
      </c>
      <c r="E10" s="26" t="s">
        <v>276</v>
      </c>
      <c r="F10" s="25" t="s">
        <v>261</v>
      </c>
      <c r="G10" s="32" t="s">
        <v>52</v>
      </c>
      <c r="H10" s="32" t="s">
        <v>201</v>
      </c>
      <c r="I10" s="39" t="s">
        <v>202</v>
      </c>
      <c r="J10" s="31"/>
      <c r="K10" s="27" t="str">
        <f>"177,5"</f>
        <v>177,5</v>
      </c>
      <c r="L10" s="27" t="str">
        <f>"143,9864"</f>
        <v>143,9864</v>
      </c>
      <c r="M10" s="25"/>
    </row>
    <row r="12" spans="1:13" ht="16">
      <c r="A12" s="48" t="s">
        <v>127</v>
      </c>
      <c r="B12" s="48"/>
      <c r="C12" s="48"/>
      <c r="D12" s="48"/>
      <c r="E12" s="49"/>
      <c r="F12" s="48"/>
      <c r="G12" s="48"/>
      <c r="H12" s="48"/>
      <c r="I12" s="48"/>
      <c r="J12" s="48"/>
    </row>
    <row r="13" spans="1:13">
      <c r="A13" s="20" t="s">
        <v>27</v>
      </c>
      <c r="B13" s="7" t="s">
        <v>206</v>
      </c>
      <c r="C13" s="7" t="s">
        <v>203</v>
      </c>
      <c r="D13" s="7" t="s">
        <v>204</v>
      </c>
      <c r="E13" s="8" t="s">
        <v>273</v>
      </c>
      <c r="F13" s="7" t="s">
        <v>264</v>
      </c>
      <c r="G13" s="19" t="s">
        <v>57</v>
      </c>
      <c r="H13" s="19" t="s">
        <v>13</v>
      </c>
      <c r="I13" s="19" t="s">
        <v>14</v>
      </c>
      <c r="J13" s="20"/>
      <c r="K13" s="9" t="str">
        <f>"185,0"</f>
        <v>185,0</v>
      </c>
      <c r="L13" s="9" t="str">
        <f>"129,9255"</f>
        <v>129,9255</v>
      </c>
      <c r="M13" s="41"/>
    </row>
    <row r="15" spans="1:13">
      <c r="E15" s="5"/>
      <c r="F15" s="10"/>
      <c r="G15" s="5"/>
      <c r="K15" s="17"/>
      <c r="M15" s="6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B3:B4"/>
    <mergeCell ref="K3:K4"/>
    <mergeCell ref="L3:L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1.5" style="5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7.33203125" style="5" bestFit="1" customWidth="1"/>
    <col min="7" max="9" width="5.5" style="17" customWidth="1"/>
    <col min="10" max="10" width="4.83203125" style="17" customWidth="1"/>
    <col min="11" max="11" width="10.5" style="6" bestFit="1" customWidth="1"/>
    <col min="12" max="12" width="8.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60" t="s">
        <v>252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s="1" customFormat="1" ht="12.75" customHeight="1">
      <c r="A3" s="68" t="s">
        <v>260</v>
      </c>
      <c r="B3" s="50" t="s">
        <v>0</v>
      </c>
      <c r="C3" s="70" t="s">
        <v>271</v>
      </c>
      <c r="D3" s="70" t="s">
        <v>6</v>
      </c>
      <c r="E3" s="54" t="s">
        <v>272</v>
      </c>
      <c r="F3" s="72" t="s">
        <v>5</v>
      </c>
      <c r="G3" s="72" t="s">
        <v>9</v>
      </c>
      <c r="H3" s="72"/>
      <c r="I3" s="72"/>
      <c r="J3" s="72"/>
      <c r="K3" s="54" t="s">
        <v>106</v>
      </c>
      <c r="L3" s="54" t="s">
        <v>3</v>
      </c>
      <c r="M3" s="56" t="s">
        <v>2</v>
      </c>
    </row>
    <row r="4" spans="1:13" s="1" customFormat="1" ht="21" customHeight="1" thickBot="1">
      <c r="A4" s="69"/>
      <c r="B4" s="51"/>
      <c r="C4" s="71"/>
      <c r="D4" s="71"/>
      <c r="E4" s="55"/>
      <c r="F4" s="71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57"/>
    </row>
    <row r="5" spans="1:13" ht="16">
      <c r="A5" s="58" t="s">
        <v>127</v>
      </c>
      <c r="B5" s="58"/>
      <c r="C5" s="59"/>
      <c r="D5" s="59"/>
      <c r="E5" s="59"/>
      <c r="F5" s="59"/>
      <c r="G5" s="59"/>
      <c r="H5" s="59"/>
      <c r="I5" s="59"/>
      <c r="J5" s="59"/>
    </row>
    <row r="6" spans="1:13">
      <c r="A6" s="20" t="s">
        <v>27</v>
      </c>
      <c r="B6" s="7" t="s">
        <v>198</v>
      </c>
      <c r="C6" s="7" t="s">
        <v>189</v>
      </c>
      <c r="D6" s="7" t="s">
        <v>190</v>
      </c>
      <c r="E6" s="8" t="s">
        <v>278</v>
      </c>
      <c r="F6" s="7" t="s">
        <v>262</v>
      </c>
      <c r="G6" s="19" t="s">
        <v>191</v>
      </c>
      <c r="H6" s="19" t="s">
        <v>180</v>
      </c>
      <c r="I6" s="19" t="s">
        <v>91</v>
      </c>
      <c r="J6" s="20"/>
      <c r="K6" s="9" t="str">
        <f>"160,0"</f>
        <v>160,0</v>
      </c>
      <c r="L6" s="9" t="str">
        <f>"174,5175"</f>
        <v>174,5175</v>
      </c>
      <c r="M6" s="7" t="s">
        <v>192</v>
      </c>
    </row>
    <row r="8" spans="1:13" ht="16">
      <c r="A8" s="48" t="s">
        <v>29</v>
      </c>
      <c r="B8" s="48"/>
      <c r="C8" s="48"/>
      <c r="D8" s="48"/>
      <c r="E8" s="49"/>
      <c r="F8" s="48"/>
      <c r="G8" s="48"/>
      <c r="H8" s="48"/>
      <c r="I8" s="48"/>
      <c r="J8" s="48"/>
    </row>
    <row r="9" spans="1:13">
      <c r="A9" s="20" t="s">
        <v>27</v>
      </c>
      <c r="B9" s="7" t="s">
        <v>199</v>
      </c>
      <c r="C9" s="7" t="s">
        <v>193</v>
      </c>
      <c r="D9" s="7" t="s">
        <v>194</v>
      </c>
      <c r="E9" s="8" t="s">
        <v>273</v>
      </c>
      <c r="F9" s="7" t="s">
        <v>261</v>
      </c>
      <c r="G9" s="19" t="s">
        <v>195</v>
      </c>
      <c r="H9" s="19" t="s">
        <v>196</v>
      </c>
      <c r="I9" s="21" t="s">
        <v>197</v>
      </c>
      <c r="J9" s="20"/>
      <c r="K9" s="9" t="str">
        <f>"270,0"</f>
        <v>270,0</v>
      </c>
      <c r="L9" s="9" t="str">
        <f>"208,4130"</f>
        <v>208,4130</v>
      </c>
      <c r="M9" s="41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5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7.6640625" style="5" bestFit="1" customWidth="1"/>
    <col min="4" max="4" width="21.5" style="5" bestFit="1" customWidth="1"/>
    <col min="5" max="5" width="10.5" style="10" bestFit="1" customWidth="1"/>
    <col min="6" max="6" width="38.83203125" style="5" customWidth="1"/>
    <col min="7" max="9" width="4.5" style="17" customWidth="1"/>
    <col min="10" max="10" width="4.83203125" style="17" customWidth="1"/>
    <col min="11" max="11" width="10.5" style="45" bestFit="1" customWidth="1"/>
    <col min="12" max="12" width="7.664062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60" t="s">
        <v>253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s="1" customFormat="1" ht="12.75" customHeight="1">
      <c r="A3" s="68" t="s">
        <v>260</v>
      </c>
      <c r="B3" s="50" t="s">
        <v>0</v>
      </c>
      <c r="C3" s="70" t="s">
        <v>271</v>
      </c>
      <c r="D3" s="70" t="s">
        <v>6</v>
      </c>
      <c r="E3" s="54" t="s">
        <v>272</v>
      </c>
      <c r="F3" s="72" t="s">
        <v>5</v>
      </c>
      <c r="G3" s="72" t="s">
        <v>258</v>
      </c>
      <c r="H3" s="72"/>
      <c r="I3" s="72"/>
      <c r="J3" s="72"/>
      <c r="K3" s="73" t="s">
        <v>106</v>
      </c>
      <c r="L3" s="54" t="s">
        <v>3</v>
      </c>
      <c r="M3" s="56" t="s">
        <v>2</v>
      </c>
    </row>
    <row r="4" spans="1:13" s="1" customFormat="1" ht="21" customHeight="1" thickBot="1">
      <c r="A4" s="69"/>
      <c r="B4" s="51"/>
      <c r="C4" s="71"/>
      <c r="D4" s="71"/>
      <c r="E4" s="55"/>
      <c r="F4" s="71"/>
      <c r="G4" s="4">
        <v>1</v>
      </c>
      <c r="H4" s="4">
        <v>2</v>
      </c>
      <c r="I4" s="4">
        <v>3</v>
      </c>
      <c r="J4" s="4" t="s">
        <v>4</v>
      </c>
      <c r="K4" s="74"/>
      <c r="L4" s="55"/>
      <c r="M4" s="57"/>
    </row>
    <row r="5" spans="1:13" ht="16">
      <c r="A5" s="58" t="s">
        <v>10</v>
      </c>
      <c r="B5" s="58"/>
      <c r="C5" s="59"/>
      <c r="D5" s="59"/>
      <c r="E5" s="59"/>
      <c r="F5" s="59"/>
      <c r="G5" s="59"/>
      <c r="H5" s="59"/>
      <c r="I5" s="59"/>
      <c r="J5" s="59"/>
    </row>
    <row r="6" spans="1:13">
      <c r="A6" s="20" t="s">
        <v>27</v>
      </c>
      <c r="B6" s="7" t="s">
        <v>220</v>
      </c>
      <c r="C6" s="7" t="s">
        <v>236</v>
      </c>
      <c r="D6" s="7" t="s">
        <v>219</v>
      </c>
      <c r="E6" s="8" t="s">
        <v>279</v>
      </c>
      <c r="F6" s="7" t="s">
        <v>269</v>
      </c>
      <c r="G6" s="19" t="s">
        <v>221</v>
      </c>
      <c r="H6" s="21" t="s">
        <v>73</v>
      </c>
      <c r="I6" s="21" t="s">
        <v>73</v>
      </c>
      <c r="J6" s="20"/>
      <c r="K6" s="46" t="str">
        <f>"45,0"</f>
        <v>45,0</v>
      </c>
      <c r="L6" s="9" t="str">
        <f>"33,3877"</f>
        <v>33,3877</v>
      </c>
      <c r="M6" s="7"/>
    </row>
    <row r="8" spans="1:13" ht="16">
      <c r="A8" s="48" t="s">
        <v>127</v>
      </c>
      <c r="B8" s="48"/>
      <c r="C8" s="48"/>
      <c r="D8" s="48"/>
      <c r="E8" s="49"/>
      <c r="F8" s="48"/>
      <c r="G8" s="48"/>
      <c r="H8" s="48"/>
      <c r="I8" s="48"/>
      <c r="J8" s="48"/>
    </row>
    <row r="9" spans="1:13">
      <c r="A9" s="20" t="s">
        <v>27</v>
      </c>
      <c r="B9" s="7" t="s">
        <v>206</v>
      </c>
      <c r="C9" s="7" t="s">
        <v>203</v>
      </c>
      <c r="D9" s="7" t="s">
        <v>204</v>
      </c>
      <c r="E9" s="8" t="s">
        <v>273</v>
      </c>
      <c r="F9" s="7" t="s">
        <v>264</v>
      </c>
      <c r="G9" s="19" t="s">
        <v>73</v>
      </c>
      <c r="H9" s="19" t="s">
        <v>75</v>
      </c>
      <c r="I9" s="19" t="s">
        <v>116</v>
      </c>
      <c r="J9" s="20"/>
      <c r="K9" s="46" t="str">
        <f>"57,5"</f>
        <v>57,5</v>
      </c>
      <c r="L9" s="9" t="str">
        <f>"38,9850"</f>
        <v>38,9850</v>
      </c>
      <c r="M9" s="41"/>
    </row>
    <row r="11" spans="1:13" ht="16">
      <c r="A11" s="48" t="s">
        <v>47</v>
      </c>
      <c r="B11" s="48"/>
      <c r="C11" s="48"/>
      <c r="D11" s="48"/>
      <c r="E11" s="49"/>
      <c r="F11" s="48"/>
      <c r="G11" s="48"/>
      <c r="H11" s="48"/>
      <c r="I11" s="48"/>
      <c r="J11" s="48"/>
    </row>
    <row r="12" spans="1:13">
      <c r="A12" s="20" t="s">
        <v>27</v>
      </c>
      <c r="B12" s="7" t="s">
        <v>226</v>
      </c>
      <c r="C12" s="7" t="s">
        <v>237</v>
      </c>
      <c r="D12" s="7" t="s">
        <v>222</v>
      </c>
      <c r="E12" s="8" t="s">
        <v>279</v>
      </c>
      <c r="F12" s="7" t="s">
        <v>261</v>
      </c>
      <c r="G12" s="19" t="s">
        <v>73</v>
      </c>
      <c r="H12" s="21" t="s">
        <v>75</v>
      </c>
      <c r="I12" s="19" t="s">
        <v>75</v>
      </c>
      <c r="J12" s="20"/>
      <c r="K12" s="46" t="str">
        <f>"55,0"</f>
        <v>55,0</v>
      </c>
      <c r="L12" s="9" t="str">
        <f>"33,8195"</f>
        <v>33,8195</v>
      </c>
      <c r="M12" s="7"/>
    </row>
    <row r="14" spans="1:13" ht="16">
      <c r="A14" s="48" t="s">
        <v>223</v>
      </c>
      <c r="B14" s="48"/>
      <c r="C14" s="48"/>
      <c r="D14" s="48"/>
      <c r="E14" s="49"/>
      <c r="F14" s="48"/>
      <c r="G14" s="48"/>
      <c r="H14" s="48"/>
      <c r="I14" s="48"/>
      <c r="J14" s="48"/>
    </row>
    <row r="15" spans="1:13">
      <c r="A15" s="20" t="s">
        <v>95</v>
      </c>
      <c r="B15" s="7" t="s">
        <v>227</v>
      </c>
      <c r="C15" s="7" t="s">
        <v>224</v>
      </c>
      <c r="D15" s="7" t="s">
        <v>225</v>
      </c>
      <c r="E15" s="8" t="s">
        <v>273</v>
      </c>
      <c r="F15" s="7" t="s">
        <v>265</v>
      </c>
      <c r="G15" s="21" t="s">
        <v>46</v>
      </c>
      <c r="H15" s="21" t="s">
        <v>99</v>
      </c>
      <c r="I15" s="21" t="s">
        <v>99</v>
      </c>
      <c r="J15" s="20"/>
      <c r="K15" s="47">
        <v>0</v>
      </c>
      <c r="L15" s="9" t="str">
        <f>"0,0000"</f>
        <v>0,0000</v>
      </c>
      <c r="M15" s="7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1"/>
  <sheetViews>
    <sheetView workbookViewId="0">
      <selection activeCell="F20" sqref="F20"/>
    </sheetView>
  </sheetViews>
  <sheetFormatPr baseColWidth="10" defaultColWidth="9.1640625" defaultRowHeight="13"/>
  <cols>
    <col min="1" max="1" width="7.5" style="5" bestFit="1" customWidth="1"/>
    <col min="2" max="2" width="20" style="5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7.1640625" style="5" bestFit="1" customWidth="1"/>
    <col min="7" max="9" width="4.5" style="17" customWidth="1"/>
    <col min="10" max="10" width="4.83203125" style="17" customWidth="1"/>
    <col min="11" max="11" width="10.5" style="6" bestFit="1" customWidth="1"/>
    <col min="12" max="12" width="7.6640625" style="6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60" t="s">
        <v>254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s="1" customFormat="1" ht="12.75" customHeight="1">
      <c r="A3" s="68" t="s">
        <v>260</v>
      </c>
      <c r="B3" s="50" t="s">
        <v>0</v>
      </c>
      <c r="C3" s="70" t="s">
        <v>271</v>
      </c>
      <c r="D3" s="70" t="s">
        <v>6</v>
      </c>
      <c r="E3" s="54" t="s">
        <v>272</v>
      </c>
      <c r="F3" s="72" t="s">
        <v>5</v>
      </c>
      <c r="G3" s="72" t="s">
        <v>258</v>
      </c>
      <c r="H3" s="72"/>
      <c r="I3" s="72"/>
      <c r="J3" s="72"/>
      <c r="K3" s="54" t="s">
        <v>106</v>
      </c>
      <c r="L3" s="54" t="s">
        <v>3</v>
      </c>
      <c r="M3" s="56" t="s">
        <v>2</v>
      </c>
    </row>
    <row r="4" spans="1:13" s="1" customFormat="1" ht="21" customHeight="1" thickBot="1">
      <c r="A4" s="69"/>
      <c r="B4" s="51"/>
      <c r="C4" s="71"/>
      <c r="D4" s="71"/>
      <c r="E4" s="55"/>
      <c r="F4" s="71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57"/>
    </row>
    <row r="5" spans="1:13" ht="16">
      <c r="A5" s="58" t="s">
        <v>127</v>
      </c>
      <c r="B5" s="58"/>
      <c r="C5" s="59"/>
      <c r="D5" s="59"/>
      <c r="E5" s="59"/>
      <c r="F5" s="59"/>
      <c r="G5" s="59"/>
      <c r="H5" s="59"/>
      <c r="I5" s="59"/>
      <c r="J5" s="59"/>
    </row>
    <row r="6" spans="1:13">
      <c r="A6" s="20" t="s">
        <v>27</v>
      </c>
      <c r="B6" s="7" t="s">
        <v>218</v>
      </c>
      <c r="C6" s="7" t="s">
        <v>215</v>
      </c>
      <c r="D6" s="7" t="s">
        <v>216</v>
      </c>
      <c r="E6" s="8" t="s">
        <v>280</v>
      </c>
      <c r="F6" s="7" t="s">
        <v>270</v>
      </c>
      <c r="G6" s="19" t="s">
        <v>73</v>
      </c>
      <c r="H6" s="19" t="s">
        <v>74</v>
      </c>
      <c r="I6" s="21" t="s">
        <v>75</v>
      </c>
      <c r="J6" s="20"/>
      <c r="K6" s="9" t="str">
        <f>"52,5"</f>
        <v>52,5</v>
      </c>
      <c r="L6" s="9" t="str">
        <f>"50,1626"</f>
        <v>50,1626</v>
      </c>
      <c r="M6" s="7"/>
    </row>
    <row r="8" spans="1:13" ht="16">
      <c r="A8" s="48" t="s">
        <v>47</v>
      </c>
      <c r="B8" s="48"/>
      <c r="C8" s="48"/>
      <c r="D8" s="48"/>
      <c r="E8" s="49"/>
      <c r="F8" s="48"/>
      <c r="G8" s="48"/>
      <c r="H8" s="48"/>
      <c r="I8" s="48"/>
      <c r="J8" s="48"/>
    </row>
    <row r="9" spans="1:13">
      <c r="A9" s="20" t="s">
        <v>27</v>
      </c>
      <c r="B9" s="7" t="s">
        <v>161</v>
      </c>
      <c r="C9" s="7" t="s">
        <v>132</v>
      </c>
      <c r="D9" s="7" t="s">
        <v>133</v>
      </c>
      <c r="E9" s="8" t="s">
        <v>273</v>
      </c>
      <c r="F9" s="7" t="s">
        <v>264</v>
      </c>
      <c r="G9" s="19" t="s">
        <v>46</v>
      </c>
      <c r="H9" s="21" t="s">
        <v>35</v>
      </c>
      <c r="I9" s="19" t="s">
        <v>35</v>
      </c>
      <c r="J9" s="20"/>
      <c r="K9" s="9" t="str">
        <f>"75,0"</f>
        <v>75,0</v>
      </c>
      <c r="L9" s="9" t="str">
        <f>"46,4775"</f>
        <v>46,4775</v>
      </c>
      <c r="M9" s="41" t="s">
        <v>232</v>
      </c>
    </row>
    <row r="11" spans="1:13">
      <c r="E11" s="5"/>
      <c r="F11" s="10"/>
      <c r="G11" s="5"/>
      <c r="K11" s="17"/>
      <c r="M11" s="6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" style="5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4" style="5" bestFit="1" customWidth="1"/>
    <col min="7" max="9" width="4.5" style="17" customWidth="1"/>
    <col min="10" max="10" width="4.83203125" style="17" customWidth="1"/>
    <col min="11" max="13" width="4.5" style="17" customWidth="1"/>
    <col min="14" max="14" width="4.83203125" style="17" customWidth="1"/>
    <col min="15" max="15" width="7.83203125" style="6" bestFit="1" customWidth="1"/>
    <col min="16" max="16" width="7.5" style="6" bestFit="1" customWidth="1"/>
    <col min="17" max="17" width="17" style="5" bestFit="1" customWidth="1"/>
    <col min="18" max="16384" width="9.1640625" style="3"/>
  </cols>
  <sheetData>
    <row r="1" spans="1:17" s="2" customFormat="1" ht="29" customHeight="1">
      <c r="A1" s="60" t="s">
        <v>255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3"/>
    </row>
    <row r="2" spans="1:17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</row>
    <row r="3" spans="1:17" s="1" customFormat="1" ht="12.75" customHeight="1">
      <c r="A3" s="68" t="s">
        <v>260</v>
      </c>
      <c r="B3" s="50" t="s">
        <v>0</v>
      </c>
      <c r="C3" s="70" t="s">
        <v>271</v>
      </c>
      <c r="D3" s="70" t="s">
        <v>6</v>
      </c>
      <c r="E3" s="54" t="s">
        <v>272</v>
      </c>
      <c r="F3" s="72" t="s">
        <v>5</v>
      </c>
      <c r="G3" s="72" t="s">
        <v>258</v>
      </c>
      <c r="H3" s="72"/>
      <c r="I3" s="72"/>
      <c r="J3" s="72"/>
      <c r="K3" s="72" t="s">
        <v>259</v>
      </c>
      <c r="L3" s="72"/>
      <c r="M3" s="72"/>
      <c r="N3" s="72"/>
      <c r="O3" s="54" t="s">
        <v>1</v>
      </c>
      <c r="P3" s="54" t="s">
        <v>3</v>
      </c>
      <c r="Q3" s="56" t="s">
        <v>2</v>
      </c>
    </row>
    <row r="4" spans="1:17" s="1" customFormat="1" ht="21" customHeight="1" thickBot="1">
      <c r="A4" s="69"/>
      <c r="B4" s="51"/>
      <c r="C4" s="71"/>
      <c r="D4" s="71"/>
      <c r="E4" s="55"/>
      <c r="F4" s="7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5"/>
      <c r="P4" s="55"/>
      <c r="Q4" s="57"/>
    </row>
    <row r="5" spans="1:17" ht="16">
      <c r="A5" s="58" t="s">
        <v>29</v>
      </c>
      <c r="B5" s="58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7">
      <c r="A6" s="20" t="s">
        <v>27</v>
      </c>
      <c r="B6" s="7" t="s">
        <v>107</v>
      </c>
      <c r="C6" s="7" t="s">
        <v>235</v>
      </c>
      <c r="D6" s="7" t="s">
        <v>31</v>
      </c>
      <c r="E6" s="8" t="s">
        <v>277</v>
      </c>
      <c r="F6" s="7" t="s">
        <v>261</v>
      </c>
      <c r="G6" s="19" t="s">
        <v>217</v>
      </c>
      <c r="H6" s="21" t="s">
        <v>221</v>
      </c>
      <c r="I6" s="19" t="s">
        <v>221</v>
      </c>
      <c r="J6" s="20"/>
      <c r="K6" s="19" t="s">
        <v>217</v>
      </c>
      <c r="L6" s="19" t="s">
        <v>221</v>
      </c>
      <c r="M6" s="21" t="s">
        <v>73</v>
      </c>
      <c r="N6" s="20"/>
      <c r="O6" s="9" t="str">
        <f>"90,0"</f>
        <v>90,0</v>
      </c>
      <c r="P6" s="9" t="str">
        <f>"69,4080"</f>
        <v>69,4080</v>
      </c>
      <c r="Q6" s="7" t="s">
        <v>40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6.83203125" style="5" customWidth="1"/>
    <col min="7" max="9" width="5.5" style="17" customWidth="1"/>
    <col min="10" max="10" width="4.83203125" style="17" customWidth="1"/>
    <col min="11" max="11" width="10.5" style="6" bestFit="1" customWidth="1"/>
    <col min="12" max="12" width="9.33203125" style="6" customWidth="1"/>
    <col min="13" max="13" width="17.6640625" style="5" bestFit="1" customWidth="1"/>
    <col min="14" max="16384" width="9.1640625" style="3"/>
  </cols>
  <sheetData>
    <row r="1" spans="1:13" s="2" customFormat="1" ht="29" customHeight="1">
      <c r="A1" s="60" t="s">
        <v>256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s="1" customFormat="1" ht="12.75" customHeight="1">
      <c r="A3" s="68" t="s">
        <v>260</v>
      </c>
      <c r="B3" s="50" t="s">
        <v>0</v>
      </c>
      <c r="C3" s="70" t="s">
        <v>271</v>
      </c>
      <c r="D3" s="70" t="s">
        <v>6</v>
      </c>
      <c r="E3" s="54" t="s">
        <v>272</v>
      </c>
      <c r="F3" s="72" t="s">
        <v>5</v>
      </c>
      <c r="G3" s="72" t="s">
        <v>228</v>
      </c>
      <c r="H3" s="72"/>
      <c r="I3" s="72"/>
      <c r="J3" s="72"/>
      <c r="K3" s="54" t="s">
        <v>106</v>
      </c>
      <c r="L3" s="54" t="s">
        <v>3</v>
      </c>
      <c r="M3" s="56" t="s">
        <v>2</v>
      </c>
    </row>
    <row r="4" spans="1:13" s="1" customFormat="1" ht="21" customHeight="1" thickBot="1">
      <c r="A4" s="69"/>
      <c r="B4" s="51"/>
      <c r="C4" s="71"/>
      <c r="D4" s="71"/>
      <c r="E4" s="55"/>
      <c r="F4" s="71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57"/>
    </row>
    <row r="5" spans="1:13" ht="16">
      <c r="A5" s="58" t="s">
        <v>54</v>
      </c>
      <c r="B5" s="58"/>
      <c r="C5" s="59"/>
      <c r="D5" s="59"/>
      <c r="E5" s="59"/>
      <c r="F5" s="59"/>
      <c r="G5" s="59"/>
      <c r="H5" s="59"/>
      <c r="I5" s="59"/>
      <c r="J5" s="59"/>
    </row>
    <row r="6" spans="1:13">
      <c r="A6" s="20" t="s">
        <v>27</v>
      </c>
      <c r="B6" s="7" t="s">
        <v>175</v>
      </c>
      <c r="C6" s="7" t="s">
        <v>171</v>
      </c>
      <c r="D6" s="7" t="s">
        <v>172</v>
      </c>
      <c r="E6" s="8" t="s">
        <v>273</v>
      </c>
      <c r="F6" s="7" t="s">
        <v>261</v>
      </c>
      <c r="G6" s="19" t="s">
        <v>34</v>
      </c>
      <c r="H6" s="19" t="s">
        <v>76</v>
      </c>
      <c r="I6" s="19" t="s">
        <v>229</v>
      </c>
      <c r="J6" s="20"/>
      <c r="K6" s="9" t="str">
        <f>"122,5"</f>
        <v>122,5</v>
      </c>
      <c r="L6" s="9" t="str">
        <f>"69,0471"</f>
        <v>69,0471</v>
      </c>
      <c r="M6" s="41"/>
    </row>
    <row r="8" spans="1:13" ht="16">
      <c r="A8" s="48" t="s">
        <v>100</v>
      </c>
      <c r="B8" s="48"/>
      <c r="C8" s="48"/>
      <c r="D8" s="48"/>
      <c r="E8" s="49"/>
      <c r="F8" s="48"/>
      <c r="G8" s="48"/>
      <c r="H8" s="48"/>
      <c r="I8" s="48"/>
      <c r="J8" s="48"/>
    </row>
    <row r="9" spans="1:13">
      <c r="A9" s="20" t="s">
        <v>27</v>
      </c>
      <c r="B9" s="7" t="s">
        <v>168</v>
      </c>
      <c r="C9" s="7" t="s">
        <v>149</v>
      </c>
      <c r="D9" s="7" t="s">
        <v>150</v>
      </c>
      <c r="E9" s="8" t="s">
        <v>273</v>
      </c>
      <c r="F9" s="7" t="s">
        <v>267</v>
      </c>
      <c r="G9" s="19" t="s">
        <v>34</v>
      </c>
      <c r="H9" s="21" t="s">
        <v>39</v>
      </c>
      <c r="I9" s="19" t="s">
        <v>229</v>
      </c>
      <c r="J9" s="20"/>
      <c r="K9" s="9" t="str">
        <f>"122,5"</f>
        <v>122,5</v>
      </c>
      <c r="L9" s="9" t="str">
        <f>"67,6200"</f>
        <v>67,6200</v>
      </c>
      <c r="M9" s="7" t="s">
        <v>152</v>
      </c>
    </row>
    <row r="11" spans="1:13">
      <c r="E11" s="5"/>
      <c r="F11" s="10"/>
      <c r="G11" s="5"/>
      <c r="K11" s="17"/>
      <c r="M11" s="6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"/>
  <sheetViews>
    <sheetView tabSelected="1" workbookViewId="0">
      <selection activeCell="E9" sqref="E9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7.6640625" style="5" bestFit="1" customWidth="1"/>
    <col min="4" max="4" width="21.5" style="5" bestFit="1" customWidth="1"/>
    <col min="5" max="5" width="10.5" style="10" bestFit="1" customWidth="1"/>
    <col min="6" max="6" width="35.1640625" style="5" customWidth="1"/>
    <col min="7" max="9" width="4.6640625" style="17" bestFit="1" customWidth="1"/>
    <col min="10" max="10" width="4.83203125" style="17" customWidth="1"/>
    <col min="11" max="11" width="10.5" style="6" bestFit="1" customWidth="1"/>
    <col min="12" max="12" width="7.664062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60" t="s">
        <v>257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s="1" customFormat="1" ht="12.75" customHeight="1">
      <c r="A3" s="68" t="s">
        <v>260</v>
      </c>
      <c r="B3" s="50" t="s">
        <v>0</v>
      </c>
      <c r="C3" s="70" t="s">
        <v>271</v>
      </c>
      <c r="D3" s="70" t="s">
        <v>6</v>
      </c>
      <c r="E3" s="54" t="s">
        <v>272</v>
      </c>
      <c r="F3" s="72" t="s">
        <v>5</v>
      </c>
      <c r="G3" s="72" t="s">
        <v>258</v>
      </c>
      <c r="H3" s="72"/>
      <c r="I3" s="72"/>
      <c r="J3" s="72"/>
      <c r="K3" s="54" t="s">
        <v>106</v>
      </c>
      <c r="L3" s="54" t="s">
        <v>3</v>
      </c>
      <c r="M3" s="56" t="s">
        <v>2</v>
      </c>
    </row>
    <row r="4" spans="1:13" s="1" customFormat="1" ht="21" customHeight="1" thickBot="1">
      <c r="A4" s="69"/>
      <c r="B4" s="51"/>
      <c r="C4" s="71"/>
      <c r="D4" s="71"/>
      <c r="E4" s="55"/>
      <c r="F4" s="71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57"/>
    </row>
    <row r="5" spans="1:13" ht="16">
      <c r="A5" s="58" t="s">
        <v>127</v>
      </c>
      <c r="B5" s="58"/>
      <c r="C5" s="59"/>
      <c r="D5" s="59"/>
      <c r="E5" s="59"/>
      <c r="F5" s="59"/>
      <c r="G5" s="59"/>
      <c r="H5" s="59"/>
      <c r="I5" s="59"/>
      <c r="J5" s="59"/>
    </row>
    <row r="6" spans="1:13">
      <c r="A6" s="20" t="s">
        <v>27</v>
      </c>
      <c r="B6" s="7" t="s">
        <v>231</v>
      </c>
      <c r="C6" s="7" t="s">
        <v>238</v>
      </c>
      <c r="D6" s="7" t="s">
        <v>230</v>
      </c>
      <c r="E6" s="8" t="s">
        <v>279</v>
      </c>
      <c r="F6" s="7" t="s">
        <v>261</v>
      </c>
      <c r="G6" s="19" t="s">
        <v>73</v>
      </c>
      <c r="H6" s="19" t="s">
        <v>75</v>
      </c>
      <c r="I6" s="21" t="s">
        <v>45</v>
      </c>
      <c r="J6" s="20"/>
      <c r="K6" s="9" t="str">
        <f>"55,0"</f>
        <v>55,0</v>
      </c>
      <c r="L6" s="9" t="str">
        <f>"36,4925"</f>
        <v>36,4925</v>
      </c>
      <c r="M6" s="7"/>
    </row>
    <row r="8" spans="1:13" ht="16">
      <c r="A8" s="48" t="s">
        <v>223</v>
      </c>
      <c r="B8" s="48"/>
      <c r="C8" s="48"/>
      <c r="D8" s="48"/>
      <c r="E8" s="49"/>
      <c r="F8" s="48"/>
      <c r="G8" s="48"/>
      <c r="H8" s="48"/>
      <c r="I8" s="48"/>
      <c r="J8" s="48"/>
    </row>
    <row r="9" spans="1:13">
      <c r="A9" s="20" t="s">
        <v>27</v>
      </c>
      <c r="B9" s="7" t="s">
        <v>227</v>
      </c>
      <c r="C9" s="7" t="s">
        <v>224</v>
      </c>
      <c r="D9" s="7" t="s">
        <v>225</v>
      </c>
      <c r="E9" s="8" t="s">
        <v>273</v>
      </c>
      <c r="F9" s="7" t="s">
        <v>265</v>
      </c>
      <c r="G9" s="19" t="s">
        <v>99</v>
      </c>
      <c r="H9" s="19" t="s">
        <v>35</v>
      </c>
      <c r="I9" s="21" t="s">
        <v>170</v>
      </c>
      <c r="J9" s="20"/>
      <c r="K9" s="9" t="str">
        <f>"75,0"</f>
        <v>75,0</v>
      </c>
      <c r="L9" s="9" t="str">
        <f>"40,3485"</f>
        <v>40,3485</v>
      </c>
      <c r="M9" s="7"/>
    </row>
    <row r="11" spans="1:13">
      <c r="E11" s="5"/>
      <c r="F11" s="10"/>
      <c r="G11" s="5"/>
      <c r="K11" s="17"/>
      <c r="M11" s="6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17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6.5" style="5" bestFit="1" customWidth="1"/>
    <col min="4" max="4" width="21.5" style="5" bestFit="1" customWidth="1"/>
    <col min="5" max="5" width="10.5" style="10" bestFit="1" customWidth="1"/>
    <col min="6" max="6" width="34" style="5" bestFit="1" customWidth="1"/>
    <col min="7" max="9" width="5.5" style="17" customWidth="1"/>
    <col min="10" max="10" width="4.83203125" style="17" customWidth="1"/>
    <col min="11" max="13" width="5.5" style="17" customWidth="1"/>
    <col min="14" max="14" width="4.83203125" style="17" customWidth="1"/>
    <col min="15" max="17" width="5.5" style="17" customWidth="1"/>
    <col min="18" max="18" width="4.83203125" style="17" customWidth="1"/>
    <col min="19" max="19" width="7.83203125" style="6" bestFit="1" customWidth="1"/>
    <col min="20" max="20" width="8.5" style="6" bestFit="1" customWidth="1"/>
    <col min="21" max="21" width="17" style="5" bestFit="1" customWidth="1"/>
    <col min="22" max="16384" width="9.1640625" style="3"/>
  </cols>
  <sheetData>
    <row r="1" spans="1:21" s="2" customFormat="1" ht="29" customHeight="1">
      <c r="A1" s="60" t="s">
        <v>240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3"/>
    </row>
    <row r="2" spans="1:21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7"/>
    </row>
    <row r="3" spans="1:21" s="1" customFormat="1" ht="12.75" customHeight="1">
      <c r="A3" s="68" t="s">
        <v>260</v>
      </c>
      <c r="B3" s="50" t="s">
        <v>0</v>
      </c>
      <c r="C3" s="70" t="s">
        <v>271</v>
      </c>
      <c r="D3" s="70" t="s">
        <v>6</v>
      </c>
      <c r="E3" s="54" t="s">
        <v>272</v>
      </c>
      <c r="F3" s="72" t="s">
        <v>5</v>
      </c>
      <c r="G3" s="72" t="s">
        <v>7</v>
      </c>
      <c r="H3" s="72"/>
      <c r="I3" s="72"/>
      <c r="J3" s="72"/>
      <c r="K3" s="72" t="s">
        <v>8</v>
      </c>
      <c r="L3" s="72"/>
      <c r="M3" s="72"/>
      <c r="N3" s="72"/>
      <c r="O3" s="72" t="s">
        <v>9</v>
      </c>
      <c r="P3" s="72"/>
      <c r="Q3" s="72"/>
      <c r="R3" s="72"/>
      <c r="S3" s="54" t="s">
        <v>1</v>
      </c>
      <c r="T3" s="54" t="s">
        <v>3</v>
      </c>
      <c r="U3" s="56" t="s">
        <v>2</v>
      </c>
    </row>
    <row r="4" spans="1:21" s="1" customFormat="1" ht="21" customHeight="1" thickBot="1">
      <c r="A4" s="69"/>
      <c r="B4" s="51"/>
      <c r="C4" s="71"/>
      <c r="D4" s="71"/>
      <c r="E4" s="55"/>
      <c r="F4" s="7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5"/>
      <c r="T4" s="55"/>
      <c r="U4" s="57"/>
    </row>
    <row r="5" spans="1:21" ht="16">
      <c r="A5" s="58" t="s">
        <v>29</v>
      </c>
      <c r="B5" s="58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21">
      <c r="A6" s="20" t="s">
        <v>27</v>
      </c>
      <c r="B6" s="7" t="s">
        <v>65</v>
      </c>
      <c r="C6" s="7" t="s">
        <v>30</v>
      </c>
      <c r="D6" s="7" t="s">
        <v>31</v>
      </c>
      <c r="E6" s="8" t="s">
        <v>274</v>
      </c>
      <c r="F6" s="7" t="s">
        <v>261</v>
      </c>
      <c r="G6" s="19" t="s">
        <v>32</v>
      </c>
      <c r="H6" s="19" t="s">
        <v>33</v>
      </c>
      <c r="I6" s="19" t="s">
        <v>34</v>
      </c>
      <c r="J6" s="20"/>
      <c r="K6" s="19" t="s">
        <v>35</v>
      </c>
      <c r="L6" s="19" t="s">
        <v>36</v>
      </c>
      <c r="M6" s="19" t="s">
        <v>37</v>
      </c>
      <c r="N6" s="20"/>
      <c r="O6" s="19" t="s">
        <v>38</v>
      </c>
      <c r="P6" s="19" t="s">
        <v>39</v>
      </c>
      <c r="Q6" s="19" t="s">
        <v>16</v>
      </c>
      <c r="R6" s="20"/>
      <c r="S6" s="9" t="str">
        <f>"330,0"</f>
        <v>330,0</v>
      </c>
      <c r="T6" s="9" t="str">
        <f>"261,7560"</f>
        <v>261,7560</v>
      </c>
      <c r="U6" s="7" t="s">
        <v>40</v>
      </c>
    </row>
    <row r="8" spans="1:21" ht="16">
      <c r="A8" s="48" t="s">
        <v>10</v>
      </c>
      <c r="B8" s="48"/>
      <c r="C8" s="48"/>
      <c r="D8" s="48"/>
      <c r="E8" s="49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21">
      <c r="A9" s="20" t="s">
        <v>27</v>
      </c>
      <c r="B9" s="7" t="s">
        <v>66</v>
      </c>
      <c r="C9" s="7" t="s">
        <v>41</v>
      </c>
      <c r="D9" s="7" t="s">
        <v>42</v>
      </c>
      <c r="E9" s="8" t="s">
        <v>275</v>
      </c>
      <c r="F9" s="7" t="s">
        <v>261</v>
      </c>
      <c r="G9" s="19" t="s">
        <v>43</v>
      </c>
      <c r="H9" s="19" t="s">
        <v>44</v>
      </c>
      <c r="I9" s="19" t="s">
        <v>38</v>
      </c>
      <c r="J9" s="20"/>
      <c r="K9" s="19" t="s">
        <v>45</v>
      </c>
      <c r="L9" s="21" t="s">
        <v>46</v>
      </c>
      <c r="M9" s="21" t="s">
        <v>46</v>
      </c>
      <c r="N9" s="20"/>
      <c r="O9" s="19" t="s">
        <v>32</v>
      </c>
      <c r="P9" s="19" t="s">
        <v>44</v>
      </c>
      <c r="Q9" s="19" t="s">
        <v>39</v>
      </c>
      <c r="R9" s="20"/>
      <c r="S9" s="9" t="str">
        <f>"292,5"</f>
        <v>292,5</v>
      </c>
      <c r="T9" s="9" t="str">
        <f>"217,3275"</f>
        <v>217,3275</v>
      </c>
      <c r="U9" s="7" t="s">
        <v>40</v>
      </c>
    </row>
    <row r="11" spans="1:21" ht="16">
      <c r="A11" s="48" t="s">
        <v>47</v>
      </c>
      <c r="B11" s="48"/>
      <c r="C11" s="48"/>
      <c r="D11" s="48"/>
      <c r="E11" s="49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21">
      <c r="A12" s="20" t="s">
        <v>27</v>
      </c>
      <c r="B12" s="7" t="s">
        <v>67</v>
      </c>
      <c r="C12" s="7" t="s">
        <v>48</v>
      </c>
      <c r="D12" s="7" t="s">
        <v>49</v>
      </c>
      <c r="E12" s="8" t="s">
        <v>275</v>
      </c>
      <c r="F12" s="7" t="s">
        <v>261</v>
      </c>
      <c r="G12" s="19" t="s">
        <v>50</v>
      </c>
      <c r="H12" s="19" t="s">
        <v>51</v>
      </c>
      <c r="I12" s="19" t="s">
        <v>52</v>
      </c>
      <c r="J12" s="20"/>
      <c r="K12" s="19" t="s">
        <v>43</v>
      </c>
      <c r="L12" s="19" t="s">
        <v>44</v>
      </c>
      <c r="M12" s="21" t="s">
        <v>34</v>
      </c>
      <c r="N12" s="20"/>
      <c r="O12" s="19" t="s">
        <v>50</v>
      </c>
      <c r="P12" s="19" t="s">
        <v>51</v>
      </c>
      <c r="Q12" s="19" t="s">
        <v>53</v>
      </c>
      <c r="R12" s="20"/>
      <c r="S12" s="9" t="str">
        <f>"437,5"</f>
        <v>437,5</v>
      </c>
      <c r="T12" s="9" t="str">
        <f>"279,3000"</f>
        <v>279,3000</v>
      </c>
      <c r="U12" s="7"/>
    </row>
    <row r="14" spans="1:21" ht="16">
      <c r="A14" s="48" t="s">
        <v>54</v>
      </c>
      <c r="B14" s="48"/>
      <c r="C14" s="48"/>
      <c r="D14" s="48"/>
      <c r="E14" s="49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21">
      <c r="A15" s="20" t="s">
        <v>27</v>
      </c>
      <c r="B15" s="7" t="s">
        <v>68</v>
      </c>
      <c r="C15" s="7" t="s">
        <v>55</v>
      </c>
      <c r="D15" s="7" t="s">
        <v>56</v>
      </c>
      <c r="E15" s="8" t="s">
        <v>274</v>
      </c>
      <c r="F15" s="7" t="s">
        <v>261</v>
      </c>
      <c r="G15" s="19" t="s">
        <v>57</v>
      </c>
      <c r="H15" s="19" t="s">
        <v>13</v>
      </c>
      <c r="I15" s="19" t="s">
        <v>58</v>
      </c>
      <c r="J15" s="20"/>
      <c r="K15" s="19" t="s">
        <v>59</v>
      </c>
      <c r="L15" s="19" t="s">
        <v>16</v>
      </c>
      <c r="M15" s="19" t="s">
        <v>60</v>
      </c>
      <c r="N15" s="20"/>
      <c r="O15" s="19" t="s">
        <v>61</v>
      </c>
      <c r="P15" s="19" t="s">
        <v>62</v>
      </c>
      <c r="Q15" s="19" t="s">
        <v>63</v>
      </c>
      <c r="R15" s="20"/>
      <c r="S15" s="9" t="str">
        <f>"547,5"</f>
        <v>547,5</v>
      </c>
      <c r="T15" s="9" t="str">
        <f>"328,9927"</f>
        <v>328,9927</v>
      </c>
      <c r="U15" s="7"/>
    </row>
    <row r="17" spans="5:7">
      <c r="E17" s="5"/>
      <c r="F17" s="10"/>
      <c r="G17" s="5"/>
    </row>
  </sheetData>
  <mergeCells count="17"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4:R14"/>
    <mergeCell ref="B3:B4"/>
    <mergeCell ref="S3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5">
    <pageSetUpPr fitToPage="1"/>
  </sheetPr>
  <dimension ref="A1:U6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7.1640625" style="5" bestFit="1" customWidth="1"/>
    <col min="7" max="9" width="5.5" style="17" customWidth="1"/>
    <col min="10" max="10" width="4.83203125" style="17" customWidth="1"/>
    <col min="11" max="13" width="5.5" style="17" customWidth="1"/>
    <col min="14" max="14" width="4.83203125" style="17" customWidth="1"/>
    <col min="15" max="17" width="5.5" style="17" customWidth="1"/>
    <col min="18" max="18" width="4.83203125" style="17" customWidth="1"/>
    <col min="19" max="19" width="7.83203125" style="6" bestFit="1" customWidth="1"/>
    <col min="20" max="20" width="8.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60" t="s">
        <v>241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3"/>
    </row>
    <row r="2" spans="1:21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7"/>
    </row>
    <row r="3" spans="1:21" s="1" customFormat="1" ht="12.75" customHeight="1">
      <c r="A3" s="68" t="s">
        <v>260</v>
      </c>
      <c r="B3" s="50" t="s">
        <v>0</v>
      </c>
      <c r="C3" s="70" t="s">
        <v>271</v>
      </c>
      <c r="D3" s="70" t="s">
        <v>6</v>
      </c>
      <c r="E3" s="54" t="s">
        <v>272</v>
      </c>
      <c r="F3" s="72" t="s">
        <v>5</v>
      </c>
      <c r="G3" s="72" t="s">
        <v>7</v>
      </c>
      <c r="H3" s="72"/>
      <c r="I3" s="72"/>
      <c r="J3" s="72"/>
      <c r="K3" s="72" t="s">
        <v>8</v>
      </c>
      <c r="L3" s="72"/>
      <c r="M3" s="72"/>
      <c r="N3" s="72"/>
      <c r="O3" s="72" t="s">
        <v>9</v>
      </c>
      <c r="P3" s="72"/>
      <c r="Q3" s="72"/>
      <c r="R3" s="72"/>
      <c r="S3" s="54" t="s">
        <v>1</v>
      </c>
      <c r="T3" s="54" t="s">
        <v>3</v>
      </c>
      <c r="U3" s="56" t="s">
        <v>2</v>
      </c>
    </row>
    <row r="4" spans="1:21" s="1" customFormat="1" ht="21" customHeight="1" thickBot="1">
      <c r="A4" s="69"/>
      <c r="B4" s="51"/>
      <c r="C4" s="71"/>
      <c r="D4" s="71"/>
      <c r="E4" s="55"/>
      <c r="F4" s="7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5"/>
      <c r="T4" s="55"/>
      <c r="U4" s="57"/>
    </row>
    <row r="5" spans="1:21" ht="16">
      <c r="A5" s="58" t="s">
        <v>10</v>
      </c>
      <c r="B5" s="58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21">
      <c r="A6" s="20" t="s">
        <v>27</v>
      </c>
      <c r="B6" s="7" t="s">
        <v>28</v>
      </c>
      <c r="C6" s="7" t="s">
        <v>11</v>
      </c>
      <c r="D6" s="7" t="s">
        <v>12</v>
      </c>
      <c r="E6" s="8" t="s">
        <v>273</v>
      </c>
      <c r="F6" s="7" t="s">
        <v>264</v>
      </c>
      <c r="G6" s="19" t="s">
        <v>13</v>
      </c>
      <c r="H6" s="19" t="s">
        <v>14</v>
      </c>
      <c r="I6" s="20"/>
      <c r="J6" s="20"/>
      <c r="K6" s="19" t="s">
        <v>15</v>
      </c>
      <c r="L6" s="21" t="s">
        <v>16</v>
      </c>
      <c r="M6" s="21" t="s">
        <v>16</v>
      </c>
      <c r="N6" s="20"/>
      <c r="O6" s="19" t="s">
        <v>17</v>
      </c>
      <c r="P6" s="19" t="s">
        <v>18</v>
      </c>
      <c r="Q6" s="19" t="s">
        <v>19</v>
      </c>
      <c r="R6" s="20"/>
      <c r="S6" s="9" t="str">
        <f>"545,0"</f>
        <v>545,0</v>
      </c>
      <c r="T6" s="9" t="str">
        <f>"413,9275"</f>
        <v>413,9275</v>
      </c>
      <c r="U6" s="41"/>
    </row>
  </sheetData>
  <mergeCells count="14"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B3:B4"/>
    <mergeCell ref="E3:E4"/>
    <mergeCell ref="S3:S4"/>
    <mergeCell ref="T3:T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8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6.5" style="5" bestFit="1" customWidth="1"/>
    <col min="4" max="4" width="21.5" style="5" bestFit="1" customWidth="1"/>
    <col min="5" max="5" width="10.5" style="10" bestFit="1" customWidth="1"/>
    <col min="6" max="6" width="34" style="5" bestFit="1" customWidth="1"/>
    <col min="7" max="7" width="4.5" style="17" customWidth="1"/>
    <col min="8" max="9" width="5.5" style="17" customWidth="1"/>
    <col min="10" max="10" width="4.83203125" style="17" customWidth="1"/>
    <col min="11" max="13" width="5.5" style="17" customWidth="1"/>
    <col min="14" max="14" width="4.83203125" style="17" customWidth="1"/>
    <col min="15" max="15" width="7.83203125" style="6" bestFit="1" customWidth="1"/>
    <col min="16" max="16" width="8.5" style="6" bestFit="1" customWidth="1"/>
    <col min="17" max="17" width="17.83203125" style="5" bestFit="1" customWidth="1"/>
    <col min="18" max="16384" width="9.1640625" style="3"/>
  </cols>
  <sheetData>
    <row r="1" spans="1:17" s="2" customFormat="1" ht="29" customHeight="1">
      <c r="A1" s="60" t="s">
        <v>242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3"/>
    </row>
    <row r="2" spans="1:17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</row>
    <row r="3" spans="1:17" s="1" customFormat="1" ht="12.75" customHeight="1">
      <c r="A3" s="68" t="s">
        <v>260</v>
      </c>
      <c r="B3" s="50" t="s">
        <v>0</v>
      </c>
      <c r="C3" s="70" t="s">
        <v>271</v>
      </c>
      <c r="D3" s="70" t="s">
        <v>6</v>
      </c>
      <c r="E3" s="54" t="s">
        <v>272</v>
      </c>
      <c r="F3" s="72" t="s">
        <v>5</v>
      </c>
      <c r="G3" s="72" t="s">
        <v>8</v>
      </c>
      <c r="H3" s="72"/>
      <c r="I3" s="72"/>
      <c r="J3" s="72"/>
      <c r="K3" s="72" t="s">
        <v>9</v>
      </c>
      <c r="L3" s="72"/>
      <c r="M3" s="72"/>
      <c r="N3" s="72"/>
      <c r="O3" s="54" t="s">
        <v>1</v>
      </c>
      <c r="P3" s="54" t="s">
        <v>3</v>
      </c>
      <c r="Q3" s="56" t="s">
        <v>2</v>
      </c>
    </row>
    <row r="4" spans="1:17" s="1" customFormat="1" ht="21" customHeight="1" thickBot="1">
      <c r="A4" s="69"/>
      <c r="B4" s="51"/>
      <c r="C4" s="71"/>
      <c r="D4" s="71"/>
      <c r="E4" s="55"/>
      <c r="F4" s="7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5"/>
      <c r="P4" s="55"/>
      <c r="Q4" s="57"/>
    </row>
    <row r="5" spans="1:17" ht="16">
      <c r="A5" s="58" t="s">
        <v>10</v>
      </c>
      <c r="B5" s="58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7">
      <c r="A6" s="20" t="s">
        <v>27</v>
      </c>
      <c r="B6" s="7" t="s">
        <v>211</v>
      </c>
      <c r="C6" s="7" t="s">
        <v>209</v>
      </c>
      <c r="D6" s="7" t="s">
        <v>210</v>
      </c>
      <c r="E6" s="8" t="s">
        <v>274</v>
      </c>
      <c r="F6" s="7" t="s">
        <v>261</v>
      </c>
      <c r="G6" s="19" t="s">
        <v>43</v>
      </c>
      <c r="H6" s="19" t="s">
        <v>33</v>
      </c>
      <c r="I6" s="21" t="s">
        <v>130</v>
      </c>
      <c r="J6" s="20"/>
      <c r="K6" s="19" t="s">
        <v>103</v>
      </c>
      <c r="L6" s="21" t="s">
        <v>180</v>
      </c>
      <c r="M6" s="21" t="s">
        <v>180</v>
      </c>
      <c r="N6" s="20"/>
      <c r="O6" s="9" t="str">
        <f>"255,0"</f>
        <v>255,0</v>
      </c>
      <c r="P6" s="9" t="str">
        <f>"185,5890"</f>
        <v>185,5890</v>
      </c>
      <c r="Q6" s="7" t="s">
        <v>80</v>
      </c>
    </row>
    <row r="8" spans="1:17">
      <c r="E8" s="5"/>
      <c r="F8" s="10"/>
      <c r="G8" s="5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8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5" style="5" customWidth="1"/>
    <col min="3" max="3" width="26.5" style="5" bestFit="1" customWidth="1"/>
    <col min="4" max="4" width="21.5" style="5" bestFit="1" customWidth="1"/>
    <col min="5" max="5" width="10.5" style="10" bestFit="1" customWidth="1"/>
    <col min="6" max="6" width="34" style="5" bestFit="1" customWidth="1"/>
    <col min="7" max="9" width="4.5" style="17" customWidth="1"/>
    <col min="10" max="10" width="4.83203125" style="17" customWidth="1"/>
    <col min="11" max="11" width="4.5" style="17" customWidth="1"/>
    <col min="12" max="13" width="5.5" style="17" customWidth="1"/>
    <col min="14" max="14" width="4.83203125" style="17" customWidth="1"/>
    <col min="15" max="15" width="7.83203125" style="6" bestFit="1" customWidth="1"/>
    <col min="16" max="16" width="8.5" style="6" bestFit="1" customWidth="1"/>
    <col min="17" max="17" width="17" style="5" bestFit="1" customWidth="1"/>
    <col min="18" max="16384" width="9.1640625" style="3"/>
  </cols>
  <sheetData>
    <row r="1" spans="1:17" s="2" customFormat="1" ht="29" customHeight="1">
      <c r="A1" s="60" t="s">
        <v>243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3"/>
    </row>
    <row r="2" spans="1:17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</row>
    <row r="3" spans="1:17" s="1" customFormat="1" ht="12.75" customHeight="1">
      <c r="A3" s="68" t="s">
        <v>260</v>
      </c>
      <c r="B3" s="50" t="s">
        <v>0</v>
      </c>
      <c r="C3" s="70" t="s">
        <v>271</v>
      </c>
      <c r="D3" s="70" t="s">
        <v>6</v>
      </c>
      <c r="E3" s="54" t="s">
        <v>272</v>
      </c>
      <c r="F3" s="72" t="s">
        <v>5</v>
      </c>
      <c r="G3" s="72" t="s">
        <v>8</v>
      </c>
      <c r="H3" s="72"/>
      <c r="I3" s="72"/>
      <c r="J3" s="72"/>
      <c r="K3" s="72" t="s">
        <v>9</v>
      </c>
      <c r="L3" s="72"/>
      <c r="M3" s="72"/>
      <c r="N3" s="72"/>
      <c r="O3" s="54" t="s">
        <v>1</v>
      </c>
      <c r="P3" s="54" t="s">
        <v>3</v>
      </c>
      <c r="Q3" s="56" t="s">
        <v>2</v>
      </c>
    </row>
    <row r="4" spans="1:17" s="1" customFormat="1" ht="21" customHeight="1" thickBot="1">
      <c r="A4" s="69"/>
      <c r="B4" s="51"/>
      <c r="C4" s="71"/>
      <c r="D4" s="71"/>
      <c r="E4" s="55"/>
      <c r="F4" s="7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5"/>
      <c r="P4" s="55"/>
      <c r="Q4" s="57"/>
    </row>
    <row r="5" spans="1:17" ht="16">
      <c r="A5" s="58" t="s">
        <v>10</v>
      </c>
      <c r="B5" s="58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7">
      <c r="A6" s="20" t="s">
        <v>27</v>
      </c>
      <c r="B6" s="7" t="s">
        <v>208</v>
      </c>
      <c r="C6" s="7" t="s">
        <v>207</v>
      </c>
      <c r="D6" s="7" t="s">
        <v>12</v>
      </c>
      <c r="E6" s="8" t="s">
        <v>274</v>
      </c>
      <c r="F6" s="7" t="s">
        <v>261</v>
      </c>
      <c r="G6" s="19" t="s">
        <v>178</v>
      </c>
      <c r="H6" s="21" t="s">
        <v>99</v>
      </c>
      <c r="I6" s="21" t="s">
        <v>99</v>
      </c>
      <c r="J6" s="20"/>
      <c r="K6" s="19" t="s">
        <v>43</v>
      </c>
      <c r="L6" s="19" t="s">
        <v>38</v>
      </c>
      <c r="M6" s="21" t="s">
        <v>39</v>
      </c>
      <c r="N6" s="20"/>
      <c r="O6" s="9" t="str">
        <f>"177,5"</f>
        <v>177,5</v>
      </c>
      <c r="P6" s="9" t="str">
        <f>"134,8113"</f>
        <v>134,8113</v>
      </c>
      <c r="Q6" s="7" t="s">
        <v>40</v>
      </c>
    </row>
    <row r="8" spans="1:17">
      <c r="E8" s="5"/>
      <c r="F8" s="10"/>
      <c r="G8" s="5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8"/>
  <sheetViews>
    <sheetView workbookViewId="0">
      <selection activeCell="F17" sqref="F17"/>
    </sheetView>
  </sheetViews>
  <sheetFormatPr baseColWidth="10" defaultColWidth="9.1640625" defaultRowHeight="13"/>
  <cols>
    <col min="1" max="1" width="7.5" style="5" bestFit="1" customWidth="1"/>
    <col min="2" max="2" width="18.6640625" style="5" customWidth="1"/>
    <col min="3" max="3" width="26.5" style="5" bestFit="1" customWidth="1"/>
    <col min="4" max="4" width="21.5" style="5" bestFit="1" customWidth="1"/>
    <col min="5" max="5" width="10.5" style="10" bestFit="1" customWidth="1"/>
    <col min="6" max="6" width="34" style="5" bestFit="1" customWidth="1"/>
    <col min="7" max="8" width="4.5" style="17" customWidth="1"/>
    <col min="9" max="9" width="5.5" style="17" customWidth="1"/>
    <col min="10" max="10" width="4.83203125" style="17" customWidth="1"/>
    <col min="11" max="13" width="5.5" style="17" customWidth="1"/>
    <col min="14" max="14" width="4.83203125" style="17" customWidth="1"/>
    <col min="15" max="15" width="7.83203125" style="6" bestFit="1" customWidth="1"/>
    <col min="16" max="16" width="8.5" style="6" bestFit="1" customWidth="1"/>
    <col min="17" max="17" width="18.1640625" style="5" customWidth="1"/>
    <col min="18" max="16384" width="9.1640625" style="3"/>
  </cols>
  <sheetData>
    <row r="1" spans="1:17" s="2" customFormat="1" ht="29" customHeight="1">
      <c r="A1" s="60" t="s">
        <v>244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3"/>
    </row>
    <row r="2" spans="1:17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</row>
    <row r="3" spans="1:17" s="1" customFormat="1" ht="12.75" customHeight="1">
      <c r="A3" s="68" t="s">
        <v>260</v>
      </c>
      <c r="B3" s="50" t="s">
        <v>0</v>
      </c>
      <c r="C3" s="70" t="s">
        <v>271</v>
      </c>
      <c r="D3" s="70" t="s">
        <v>6</v>
      </c>
      <c r="E3" s="54" t="s">
        <v>272</v>
      </c>
      <c r="F3" s="72" t="s">
        <v>5</v>
      </c>
      <c r="G3" s="72" t="s">
        <v>8</v>
      </c>
      <c r="H3" s="72"/>
      <c r="I3" s="72"/>
      <c r="J3" s="72"/>
      <c r="K3" s="72" t="s">
        <v>9</v>
      </c>
      <c r="L3" s="72"/>
      <c r="M3" s="72"/>
      <c r="N3" s="72"/>
      <c r="O3" s="54" t="s">
        <v>1</v>
      </c>
      <c r="P3" s="54" t="s">
        <v>3</v>
      </c>
      <c r="Q3" s="56" t="s">
        <v>2</v>
      </c>
    </row>
    <row r="4" spans="1:17" s="1" customFormat="1" ht="21" customHeight="1" thickBot="1">
      <c r="A4" s="69"/>
      <c r="B4" s="51"/>
      <c r="C4" s="71"/>
      <c r="D4" s="71"/>
      <c r="E4" s="55"/>
      <c r="F4" s="7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5"/>
      <c r="P4" s="55"/>
      <c r="Q4" s="57"/>
    </row>
    <row r="5" spans="1:17" ht="16">
      <c r="A5" s="58" t="s">
        <v>10</v>
      </c>
      <c r="B5" s="58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7">
      <c r="A6" s="20" t="s">
        <v>27</v>
      </c>
      <c r="B6" s="7" t="s">
        <v>214</v>
      </c>
      <c r="C6" s="7" t="s">
        <v>212</v>
      </c>
      <c r="D6" s="7" t="s">
        <v>213</v>
      </c>
      <c r="E6" s="8" t="s">
        <v>275</v>
      </c>
      <c r="F6" s="7" t="s">
        <v>261</v>
      </c>
      <c r="G6" s="19" t="s">
        <v>32</v>
      </c>
      <c r="H6" s="19" t="s">
        <v>43</v>
      </c>
      <c r="I6" s="19" t="s">
        <v>33</v>
      </c>
      <c r="J6" s="20"/>
      <c r="K6" s="21" t="s">
        <v>103</v>
      </c>
      <c r="L6" s="19" t="s">
        <v>91</v>
      </c>
      <c r="M6" s="19" t="s">
        <v>57</v>
      </c>
      <c r="N6" s="20"/>
      <c r="O6" s="9" t="str">
        <f>"270,0"</f>
        <v>270,0</v>
      </c>
      <c r="P6" s="9" t="str">
        <f>"198,9090"</f>
        <v>198,9090</v>
      </c>
      <c r="Q6" s="41" t="s">
        <v>80</v>
      </c>
    </row>
    <row r="8" spans="1:17">
      <c r="E8" s="5"/>
      <c r="F8" s="10"/>
      <c r="G8" s="5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3"/>
  <sheetViews>
    <sheetView workbookViewId="0">
      <selection activeCell="E33" sqref="E33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7.1640625" style="5" bestFit="1" customWidth="1"/>
    <col min="7" max="7" width="5.6640625" style="17" bestFit="1" customWidth="1"/>
    <col min="8" max="9" width="5.5" style="17" customWidth="1"/>
    <col min="10" max="10" width="4.83203125" style="17" customWidth="1"/>
    <col min="11" max="11" width="10.5" style="6" bestFit="1" customWidth="1"/>
    <col min="12" max="12" width="8.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60" t="s">
        <v>245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s="1" customFormat="1" ht="12.75" customHeight="1">
      <c r="A3" s="68" t="s">
        <v>260</v>
      </c>
      <c r="B3" s="50" t="s">
        <v>0</v>
      </c>
      <c r="C3" s="70" t="s">
        <v>271</v>
      </c>
      <c r="D3" s="70" t="s">
        <v>6</v>
      </c>
      <c r="E3" s="54" t="s">
        <v>272</v>
      </c>
      <c r="F3" s="72" t="s">
        <v>5</v>
      </c>
      <c r="G3" s="72" t="s">
        <v>8</v>
      </c>
      <c r="H3" s="72"/>
      <c r="I3" s="72"/>
      <c r="J3" s="72"/>
      <c r="K3" s="54" t="s">
        <v>106</v>
      </c>
      <c r="L3" s="54" t="s">
        <v>3</v>
      </c>
      <c r="M3" s="56" t="s">
        <v>2</v>
      </c>
    </row>
    <row r="4" spans="1:13" s="1" customFormat="1" ht="21" customHeight="1" thickBot="1">
      <c r="A4" s="69"/>
      <c r="B4" s="51"/>
      <c r="C4" s="71"/>
      <c r="D4" s="71"/>
      <c r="E4" s="55"/>
      <c r="F4" s="71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57"/>
    </row>
    <row r="5" spans="1:13" ht="16">
      <c r="A5" s="58" t="s">
        <v>113</v>
      </c>
      <c r="B5" s="58"/>
      <c r="C5" s="59"/>
      <c r="D5" s="59"/>
      <c r="E5" s="59"/>
      <c r="F5" s="59"/>
      <c r="G5" s="59"/>
      <c r="H5" s="59"/>
      <c r="I5" s="59"/>
      <c r="J5" s="59"/>
    </row>
    <row r="6" spans="1:13">
      <c r="A6" s="20" t="s">
        <v>27</v>
      </c>
      <c r="B6" s="7" t="s">
        <v>153</v>
      </c>
      <c r="C6" s="7" t="s">
        <v>114</v>
      </c>
      <c r="D6" s="7" t="s">
        <v>115</v>
      </c>
      <c r="E6" s="8" t="s">
        <v>273</v>
      </c>
      <c r="F6" s="7" t="s">
        <v>265</v>
      </c>
      <c r="G6" s="19" t="s">
        <v>74</v>
      </c>
      <c r="H6" s="19" t="s">
        <v>116</v>
      </c>
      <c r="I6" s="21" t="s">
        <v>45</v>
      </c>
      <c r="J6" s="20"/>
      <c r="K6" s="9" t="str">
        <f>"57,5"</f>
        <v>57,5</v>
      </c>
      <c r="L6" s="9" t="str">
        <f>"71,6795"</f>
        <v>71,6795</v>
      </c>
      <c r="M6" s="7"/>
    </row>
    <row r="8" spans="1:13" ht="16">
      <c r="A8" s="48" t="s">
        <v>117</v>
      </c>
      <c r="B8" s="48"/>
      <c r="C8" s="48"/>
      <c r="D8" s="48"/>
      <c r="E8" s="49"/>
      <c r="F8" s="48"/>
      <c r="G8" s="48"/>
      <c r="H8" s="48"/>
      <c r="I8" s="48"/>
      <c r="J8" s="48"/>
    </row>
    <row r="9" spans="1:13">
      <c r="A9" s="20" t="s">
        <v>27</v>
      </c>
      <c r="B9" s="7" t="s">
        <v>154</v>
      </c>
      <c r="C9" s="7" t="s">
        <v>118</v>
      </c>
      <c r="D9" s="7" t="s">
        <v>119</v>
      </c>
      <c r="E9" s="8" t="s">
        <v>273</v>
      </c>
      <c r="F9" s="7" t="s">
        <v>261</v>
      </c>
      <c r="G9" s="19" t="s">
        <v>75</v>
      </c>
      <c r="H9" s="19" t="s">
        <v>116</v>
      </c>
      <c r="I9" s="21" t="s">
        <v>45</v>
      </c>
      <c r="J9" s="20"/>
      <c r="K9" s="9" t="str">
        <f>"57,5"</f>
        <v>57,5</v>
      </c>
      <c r="L9" s="9" t="str">
        <f>"68,2295"</f>
        <v>68,2295</v>
      </c>
      <c r="M9" s="41"/>
    </row>
    <row r="11" spans="1:13" ht="16">
      <c r="A11" s="48" t="s">
        <v>10</v>
      </c>
      <c r="B11" s="48"/>
      <c r="C11" s="48"/>
      <c r="D11" s="48"/>
      <c r="E11" s="49"/>
      <c r="F11" s="48"/>
      <c r="G11" s="48"/>
      <c r="H11" s="48"/>
      <c r="I11" s="48"/>
      <c r="J11" s="48"/>
    </row>
    <row r="12" spans="1:13">
      <c r="A12" s="28" t="s">
        <v>27</v>
      </c>
      <c r="B12" s="22" t="s">
        <v>155</v>
      </c>
      <c r="C12" s="22" t="s">
        <v>121</v>
      </c>
      <c r="D12" s="22" t="s">
        <v>122</v>
      </c>
      <c r="E12" s="23" t="s">
        <v>273</v>
      </c>
      <c r="F12" s="22" t="s">
        <v>261</v>
      </c>
      <c r="G12" s="29" t="s">
        <v>51</v>
      </c>
      <c r="H12" s="29" t="s">
        <v>52</v>
      </c>
      <c r="I12" s="29" t="s">
        <v>57</v>
      </c>
      <c r="J12" s="28"/>
      <c r="K12" s="24" t="str">
        <f>"170,0"</f>
        <v>170,0</v>
      </c>
      <c r="L12" s="24" t="str">
        <f>"122,7570"</f>
        <v>122,7570</v>
      </c>
      <c r="M12" s="42"/>
    </row>
    <row r="13" spans="1:13">
      <c r="A13" s="37" t="s">
        <v>111</v>
      </c>
      <c r="B13" s="33" t="s">
        <v>28</v>
      </c>
      <c r="C13" s="33" t="s">
        <v>11</v>
      </c>
      <c r="D13" s="33" t="s">
        <v>12</v>
      </c>
      <c r="E13" s="34" t="s">
        <v>273</v>
      </c>
      <c r="F13" s="33" t="s">
        <v>264</v>
      </c>
      <c r="G13" s="36" t="s">
        <v>15</v>
      </c>
      <c r="H13" s="38" t="s">
        <v>16</v>
      </c>
      <c r="I13" s="38" t="s">
        <v>16</v>
      </c>
      <c r="J13" s="37"/>
      <c r="K13" s="35" t="str">
        <f>"130,0"</f>
        <v>130,0</v>
      </c>
      <c r="L13" s="35" t="str">
        <f>"98,7350"</f>
        <v>98,7350</v>
      </c>
      <c r="M13" s="43"/>
    </row>
    <row r="14" spans="1:13">
      <c r="A14" s="37" t="s">
        <v>156</v>
      </c>
      <c r="B14" s="33" t="s">
        <v>157</v>
      </c>
      <c r="C14" s="33" t="s">
        <v>123</v>
      </c>
      <c r="D14" s="33" t="s">
        <v>124</v>
      </c>
      <c r="E14" s="34" t="s">
        <v>273</v>
      </c>
      <c r="F14" s="33" t="s">
        <v>261</v>
      </c>
      <c r="G14" s="36" t="s">
        <v>39</v>
      </c>
      <c r="H14" s="38" t="s">
        <v>83</v>
      </c>
      <c r="I14" s="38" t="s">
        <v>83</v>
      </c>
      <c r="J14" s="37"/>
      <c r="K14" s="35" t="str">
        <f>"120,0"</f>
        <v>120,0</v>
      </c>
      <c r="L14" s="35" t="str">
        <f>"85,9920"</f>
        <v>85,9920</v>
      </c>
      <c r="M14" s="33"/>
    </row>
    <row r="15" spans="1:13">
      <c r="A15" s="31" t="s">
        <v>158</v>
      </c>
      <c r="B15" s="25" t="s">
        <v>159</v>
      </c>
      <c r="C15" s="25" t="s">
        <v>125</v>
      </c>
      <c r="D15" s="25" t="s">
        <v>126</v>
      </c>
      <c r="E15" s="26" t="s">
        <v>273</v>
      </c>
      <c r="F15" s="25" t="s">
        <v>266</v>
      </c>
      <c r="G15" s="32" t="s">
        <v>32</v>
      </c>
      <c r="H15" s="39" t="s">
        <v>43</v>
      </c>
      <c r="I15" s="39" t="s">
        <v>33</v>
      </c>
      <c r="J15" s="31"/>
      <c r="K15" s="27" t="str">
        <f>"90,0"</f>
        <v>90,0</v>
      </c>
      <c r="L15" s="27" t="str">
        <f>"65,1150"</f>
        <v>65,1150</v>
      </c>
      <c r="M15" s="25"/>
    </row>
    <row r="17" spans="1:13" ht="16">
      <c r="A17" s="48" t="s">
        <v>127</v>
      </c>
      <c r="B17" s="48"/>
      <c r="C17" s="48"/>
      <c r="D17" s="48"/>
      <c r="E17" s="49"/>
      <c r="F17" s="48"/>
      <c r="G17" s="48"/>
      <c r="H17" s="48"/>
      <c r="I17" s="48"/>
      <c r="J17" s="48"/>
    </row>
    <row r="18" spans="1:13">
      <c r="A18" s="20" t="s">
        <v>27</v>
      </c>
      <c r="B18" s="7" t="s">
        <v>160</v>
      </c>
      <c r="C18" s="7" t="s">
        <v>128</v>
      </c>
      <c r="D18" s="7" t="s">
        <v>129</v>
      </c>
      <c r="E18" s="8" t="s">
        <v>275</v>
      </c>
      <c r="F18" s="7" t="s">
        <v>261</v>
      </c>
      <c r="G18" s="19" t="s">
        <v>37</v>
      </c>
      <c r="H18" s="19" t="s">
        <v>43</v>
      </c>
      <c r="I18" s="19" t="s">
        <v>130</v>
      </c>
      <c r="J18" s="20"/>
      <c r="K18" s="9" t="str">
        <f>"102,5"</f>
        <v>102,5</v>
      </c>
      <c r="L18" s="9" t="str">
        <f>"69,8640"</f>
        <v>69,8640</v>
      </c>
      <c r="M18" s="7"/>
    </row>
    <row r="20" spans="1:13" ht="16">
      <c r="A20" s="48" t="s">
        <v>47</v>
      </c>
      <c r="B20" s="48"/>
      <c r="C20" s="48"/>
      <c r="D20" s="48"/>
      <c r="E20" s="49"/>
      <c r="F20" s="48"/>
      <c r="G20" s="48"/>
      <c r="H20" s="48"/>
      <c r="I20" s="48"/>
      <c r="J20" s="48"/>
    </row>
    <row r="21" spans="1:13">
      <c r="A21" s="28" t="s">
        <v>27</v>
      </c>
      <c r="B21" s="22" t="s">
        <v>161</v>
      </c>
      <c r="C21" s="22" t="s">
        <v>132</v>
      </c>
      <c r="D21" s="22" t="s">
        <v>133</v>
      </c>
      <c r="E21" s="23" t="s">
        <v>273</v>
      </c>
      <c r="F21" s="22" t="s">
        <v>264</v>
      </c>
      <c r="G21" s="29" t="s">
        <v>134</v>
      </c>
      <c r="H21" s="29" t="s">
        <v>50</v>
      </c>
      <c r="I21" s="29" t="s">
        <v>103</v>
      </c>
      <c r="J21" s="28"/>
      <c r="K21" s="24" t="str">
        <f>"155,0"</f>
        <v>155,0</v>
      </c>
      <c r="L21" s="24" t="str">
        <f>"100,1145"</f>
        <v>100,1145</v>
      </c>
      <c r="M21" s="42" t="s">
        <v>233</v>
      </c>
    </row>
    <row r="22" spans="1:13">
      <c r="A22" s="37" t="s">
        <v>111</v>
      </c>
      <c r="B22" s="33" t="s">
        <v>162</v>
      </c>
      <c r="C22" s="33" t="s">
        <v>135</v>
      </c>
      <c r="D22" s="33" t="s">
        <v>136</v>
      </c>
      <c r="E22" s="34" t="s">
        <v>273</v>
      </c>
      <c r="F22" s="33" t="s">
        <v>264</v>
      </c>
      <c r="G22" s="36" t="s">
        <v>15</v>
      </c>
      <c r="H22" s="36" t="s">
        <v>137</v>
      </c>
      <c r="I22" s="36" t="s">
        <v>138</v>
      </c>
      <c r="J22" s="37"/>
      <c r="K22" s="35" t="str">
        <f>"147,5"</f>
        <v>147,5</v>
      </c>
      <c r="L22" s="35" t="str">
        <f>"94,4885"</f>
        <v>94,4885</v>
      </c>
      <c r="M22" s="33"/>
    </row>
    <row r="23" spans="1:13">
      <c r="A23" s="37" t="s">
        <v>156</v>
      </c>
      <c r="B23" s="33" t="s">
        <v>163</v>
      </c>
      <c r="C23" s="33" t="s">
        <v>139</v>
      </c>
      <c r="D23" s="33" t="s">
        <v>140</v>
      </c>
      <c r="E23" s="34" t="s">
        <v>273</v>
      </c>
      <c r="F23" s="33" t="s">
        <v>261</v>
      </c>
      <c r="G23" s="36" t="s">
        <v>76</v>
      </c>
      <c r="H23" s="36" t="s">
        <v>141</v>
      </c>
      <c r="I23" s="36" t="s">
        <v>16</v>
      </c>
      <c r="J23" s="37"/>
      <c r="K23" s="35" t="str">
        <f>"132,5"</f>
        <v>132,5</v>
      </c>
      <c r="L23" s="35" t="str">
        <f>"86,6550"</f>
        <v>86,6550</v>
      </c>
      <c r="M23" s="33"/>
    </row>
    <row r="24" spans="1:13">
      <c r="A24" s="31" t="s">
        <v>27</v>
      </c>
      <c r="B24" s="25" t="s">
        <v>164</v>
      </c>
      <c r="C24" s="25" t="s">
        <v>142</v>
      </c>
      <c r="D24" s="25" t="s">
        <v>133</v>
      </c>
      <c r="E24" s="26" t="s">
        <v>276</v>
      </c>
      <c r="F24" s="25" t="s">
        <v>265</v>
      </c>
      <c r="G24" s="32" t="s">
        <v>84</v>
      </c>
      <c r="H24" s="39" t="s">
        <v>138</v>
      </c>
      <c r="I24" s="39" t="s">
        <v>138</v>
      </c>
      <c r="J24" s="31"/>
      <c r="K24" s="27" t="str">
        <f>"140,0"</f>
        <v>140,0</v>
      </c>
      <c r="L24" s="27" t="str">
        <f>"102,3622"</f>
        <v>102,3622</v>
      </c>
      <c r="M24" s="25"/>
    </row>
    <row r="26" spans="1:13" ht="16">
      <c r="A26" s="48" t="s">
        <v>85</v>
      </c>
      <c r="B26" s="48"/>
      <c r="C26" s="48"/>
      <c r="D26" s="48"/>
      <c r="E26" s="49"/>
      <c r="F26" s="48"/>
      <c r="G26" s="48"/>
      <c r="H26" s="48"/>
      <c r="I26" s="48"/>
      <c r="J26" s="48"/>
    </row>
    <row r="27" spans="1:13">
      <c r="A27" s="28" t="s">
        <v>27</v>
      </c>
      <c r="B27" s="22" t="s">
        <v>165</v>
      </c>
      <c r="C27" s="22" t="s">
        <v>143</v>
      </c>
      <c r="D27" s="22" t="s">
        <v>144</v>
      </c>
      <c r="E27" s="23" t="s">
        <v>277</v>
      </c>
      <c r="F27" s="22" t="s">
        <v>264</v>
      </c>
      <c r="G27" s="29" t="s">
        <v>137</v>
      </c>
      <c r="H27" s="29" t="s">
        <v>134</v>
      </c>
      <c r="I27" s="30" t="s">
        <v>50</v>
      </c>
      <c r="J27" s="28"/>
      <c r="K27" s="24" t="str">
        <f>"145,0"</f>
        <v>145,0</v>
      </c>
      <c r="L27" s="24" t="str">
        <f>"88,7545"</f>
        <v>88,7545</v>
      </c>
      <c r="M27" s="42" t="s">
        <v>232</v>
      </c>
    </row>
    <row r="28" spans="1:13">
      <c r="A28" s="37" t="s">
        <v>27</v>
      </c>
      <c r="B28" s="33" t="s">
        <v>166</v>
      </c>
      <c r="C28" s="33" t="s">
        <v>145</v>
      </c>
      <c r="D28" s="33" t="s">
        <v>146</v>
      </c>
      <c r="E28" s="34" t="s">
        <v>273</v>
      </c>
      <c r="F28" s="33" t="s">
        <v>265</v>
      </c>
      <c r="G28" s="36" t="s">
        <v>103</v>
      </c>
      <c r="H28" s="36" t="s">
        <v>51</v>
      </c>
      <c r="I28" s="38" t="s">
        <v>57</v>
      </c>
      <c r="J28" s="37"/>
      <c r="K28" s="35" t="str">
        <f>"162,5"</f>
        <v>162,5</v>
      </c>
      <c r="L28" s="35" t="str">
        <f>"99,8075"</f>
        <v>99,8075</v>
      </c>
      <c r="M28" s="33"/>
    </row>
    <row r="29" spans="1:13">
      <c r="A29" s="31" t="s">
        <v>111</v>
      </c>
      <c r="B29" s="25" t="s">
        <v>167</v>
      </c>
      <c r="C29" s="25" t="s">
        <v>147</v>
      </c>
      <c r="D29" s="25" t="s">
        <v>146</v>
      </c>
      <c r="E29" s="26" t="s">
        <v>273</v>
      </c>
      <c r="F29" s="25" t="s">
        <v>261</v>
      </c>
      <c r="G29" s="32" t="s">
        <v>134</v>
      </c>
      <c r="H29" s="32" t="s">
        <v>50</v>
      </c>
      <c r="I29" s="39" t="s">
        <v>103</v>
      </c>
      <c r="J29" s="31"/>
      <c r="K29" s="27" t="str">
        <f>"150,0"</f>
        <v>150,0</v>
      </c>
      <c r="L29" s="27" t="str">
        <f>"92,1300"</f>
        <v>92,1300</v>
      </c>
      <c r="M29" s="44"/>
    </row>
    <row r="31" spans="1:13" ht="16">
      <c r="A31" s="48" t="s">
        <v>100</v>
      </c>
      <c r="B31" s="48"/>
      <c r="C31" s="48"/>
      <c r="D31" s="48"/>
      <c r="E31" s="49"/>
      <c r="F31" s="48"/>
      <c r="G31" s="48"/>
      <c r="H31" s="48"/>
      <c r="I31" s="48"/>
      <c r="J31" s="48"/>
    </row>
    <row r="32" spans="1:13">
      <c r="A32" s="20" t="s">
        <v>27</v>
      </c>
      <c r="B32" s="7" t="s">
        <v>168</v>
      </c>
      <c r="C32" s="7" t="s">
        <v>149</v>
      </c>
      <c r="D32" s="7" t="s">
        <v>150</v>
      </c>
      <c r="E32" s="8" t="s">
        <v>273</v>
      </c>
      <c r="F32" s="7" t="s">
        <v>267</v>
      </c>
      <c r="G32" s="19" t="s">
        <v>151</v>
      </c>
      <c r="H32" s="19" t="s">
        <v>62</v>
      </c>
      <c r="I32" s="21" t="s">
        <v>17</v>
      </c>
      <c r="J32" s="20"/>
      <c r="K32" s="9" t="str">
        <f>"210,0"</f>
        <v>210,0</v>
      </c>
      <c r="L32" s="9" t="str">
        <f>"120,9810"</f>
        <v>120,9810</v>
      </c>
      <c r="M32" s="7" t="s">
        <v>152</v>
      </c>
    </row>
    <row r="34" spans="2:13">
      <c r="G34" s="5"/>
      <c r="K34" s="17"/>
      <c r="M34" s="6"/>
    </row>
    <row r="35" spans="2:13">
      <c r="K35" s="17"/>
      <c r="M35" s="6"/>
    </row>
    <row r="36" spans="2:13" ht="18">
      <c r="B36" s="11" t="s">
        <v>20</v>
      </c>
      <c r="C36" s="11"/>
      <c r="K36" s="17"/>
      <c r="M36" s="6"/>
    </row>
    <row r="37" spans="2:13" ht="16">
      <c r="B37" s="40" t="s">
        <v>234</v>
      </c>
      <c r="K37" s="17"/>
      <c r="M37" s="6"/>
    </row>
    <row r="38" spans="2:13" ht="14">
      <c r="B38" s="12"/>
      <c r="C38" s="13" t="s">
        <v>21</v>
      </c>
      <c r="K38" s="17"/>
      <c r="M38" s="6"/>
    </row>
    <row r="39" spans="2:13" ht="14">
      <c r="B39" s="14" t="s">
        <v>22</v>
      </c>
      <c r="C39" s="14" t="s">
        <v>23</v>
      </c>
      <c r="D39" s="14" t="s">
        <v>24</v>
      </c>
      <c r="E39" s="15" t="s">
        <v>104</v>
      </c>
      <c r="F39" s="14" t="s">
        <v>25</v>
      </c>
      <c r="K39" s="17"/>
      <c r="M39" s="6"/>
    </row>
    <row r="40" spans="2:13">
      <c r="B40" s="5" t="s">
        <v>120</v>
      </c>
      <c r="C40" s="5" t="s">
        <v>21</v>
      </c>
      <c r="D40" s="17" t="s">
        <v>26</v>
      </c>
      <c r="E40" s="18">
        <v>170</v>
      </c>
      <c r="F40" s="16">
        <v>122.757003307343</v>
      </c>
      <c r="K40" s="17"/>
      <c r="M40" s="6"/>
    </row>
    <row r="41" spans="2:13">
      <c r="B41" s="5" t="s">
        <v>148</v>
      </c>
      <c r="C41" s="5" t="s">
        <v>21</v>
      </c>
      <c r="D41" s="17" t="s">
        <v>105</v>
      </c>
      <c r="E41" s="18">
        <v>210</v>
      </c>
      <c r="F41" s="16">
        <v>120.980998277664</v>
      </c>
      <c r="K41" s="17"/>
      <c r="M41" s="6"/>
    </row>
    <row r="42" spans="2:13">
      <c r="B42" s="5" t="s">
        <v>131</v>
      </c>
      <c r="C42" s="5" t="s">
        <v>21</v>
      </c>
      <c r="D42" s="17" t="s">
        <v>64</v>
      </c>
      <c r="E42" s="18">
        <v>155</v>
      </c>
      <c r="F42" s="16">
        <v>100.11450171470599</v>
      </c>
      <c r="G42" s="5"/>
      <c r="K42" s="17"/>
      <c r="M42" s="6"/>
    </row>
    <row r="43" spans="2:13">
      <c r="E43" s="5"/>
      <c r="F43" s="10"/>
      <c r="G43" s="5"/>
      <c r="K43" s="17"/>
      <c r="M43" s="6"/>
    </row>
  </sheetData>
  <mergeCells count="18">
    <mergeCell ref="A1:M2"/>
    <mergeCell ref="A3:A4"/>
    <mergeCell ref="C3:C4"/>
    <mergeCell ref="D3:D4"/>
    <mergeCell ref="E3:E4"/>
    <mergeCell ref="F3:F4"/>
    <mergeCell ref="G3:J3"/>
    <mergeCell ref="A31:J31"/>
    <mergeCell ref="K3:K4"/>
    <mergeCell ref="L3:L4"/>
    <mergeCell ref="M3:M4"/>
    <mergeCell ref="A5:J5"/>
    <mergeCell ref="B3:B4"/>
    <mergeCell ref="A8:J8"/>
    <mergeCell ref="A11:J11"/>
    <mergeCell ref="A17:J17"/>
    <mergeCell ref="A20:J20"/>
    <mergeCell ref="A26:J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0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19.6640625" style="5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7.1640625" style="5" bestFit="1" customWidth="1"/>
    <col min="7" max="9" width="5.5" style="17" customWidth="1"/>
    <col min="10" max="10" width="4.83203125" style="17" customWidth="1"/>
    <col min="11" max="11" width="10.5" style="6" bestFit="1" customWidth="1"/>
    <col min="12" max="12" width="8.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60" t="s">
        <v>246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s="1" customFormat="1" ht="12.75" customHeight="1">
      <c r="A3" s="68" t="s">
        <v>260</v>
      </c>
      <c r="B3" s="50" t="s">
        <v>0</v>
      </c>
      <c r="C3" s="70" t="s">
        <v>271</v>
      </c>
      <c r="D3" s="70" t="s">
        <v>6</v>
      </c>
      <c r="E3" s="54" t="s">
        <v>272</v>
      </c>
      <c r="F3" s="72" t="s">
        <v>5</v>
      </c>
      <c r="G3" s="72" t="s">
        <v>8</v>
      </c>
      <c r="H3" s="72"/>
      <c r="I3" s="72"/>
      <c r="J3" s="72"/>
      <c r="K3" s="54" t="s">
        <v>106</v>
      </c>
      <c r="L3" s="54" t="s">
        <v>3</v>
      </c>
      <c r="M3" s="56" t="s">
        <v>2</v>
      </c>
    </row>
    <row r="4" spans="1:13" s="1" customFormat="1" ht="21" customHeight="1" thickBot="1">
      <c r="A4" s="69"/>
      <c r="B4" s="51"/>
      <c r="C4" s="71"/>
      <c r="D4" s="71"/>
      <c r="E4" s="55"/>
      <c r="F4" s="71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57"/>
    </row>
    <row r="5" spans="1:13" ht="16">
      <c r="A5" s="58" t="s">
        <v>47</v>
      </c>
      <c r="B5" s="58"/>
      <c r="C5" s="59"/>
      <c r="D5" s="59"/>
      <c r="E5" s="59"/>
      <c r="F5" s="59"/>
      <c r="G5" s="59"/>
      <c r="H5" s="59"/>
      <c r="I5" s="59"/>
      <c r="J5" s="59"/>
    </row>
    <row r="6" spans="1:13">
      <c r="A6" s="20" t="s">
        <v>27</v>
      </c>
      <c r="B6" s="7" t="s">
        <v>67</v>
      </c>
      <c r="C6" s="7" t="s">
        <v>48</v>
      </c>
      <c r="D6" s="7" t="s">
        <v>49</v>
      </c>
      <c r="E6" s="8" t="s">
        <v>275</v>
      </c>
      <c r="F6" s="7" t="s">
        <v>261</v>
      </c>
      <c r="G6" s="19" t="s">
        <v>43</v>
      </c>
      <c r="H6" s="19" t="s">
        <v>44</v>
      </c>
      <c r="I6" s="21" t="s">
        <v>34</v>
      </c>
      <c r="J6" s="20"/>
      <c r="K6" s="9" t="str">
        <f>"105,0"</f>
        <v>105,0</v>
      </c>
      <c r="L6" s="9" t="str">
        <f>"67,0320"</f>
        <v>67,0320</v>
      </c>
      <c r="M6" s="7"/>
    </row>
    <row r="8" spans="1:13" ht="16">
      <c r="A8" s="48" t="s">
        <v>100</v>
      </c>
      <c r="B8" s="48"/>
      <c r="C8" s="48"/>
      <c r="D8" s="48"/>
      <c r="E8" s="49"/>
      <c r="F8" s="48"/>
      <c r="G8" s="48"/>
      <c r="H8" s="48"/>
      <c r="I8" s="48"/>
      <c r="J8" s="48"/>
    </row>
    <row r="9" spans="1:13">
      <c r="A9" s="28" t="s">
        <v>27</v>
      </c>
      <c r="B9" s="22" t="s">
        <v>108</v>
      </c>
      <c r="C9" s="22" t="s">
        <v>101</v>
      </c>
      <c r="D9" s="22" t="s">
        <v>102</v>
      </c>
      <c r="E9" s="23" t="s">
        <v>276</v>
      </c>
      <c r="F9" s="22" t="s">
        <v>268</v>
      </c>
      <c r="G9" s="29" t="s">
        <v>53</v>
      </c>
      <c r="H9" s="29" t="s">
        <v>88</v>
      </c>
      <c r="I9" s="30" t="s">
        <v>13</v>
      </c>
      <c r="J9" s="28"/>
      <c r="K9" s="24" t="str">
        <f>"175,0"</f>
        <v>175,0</v>
      </c>
      <c r="L9" s="24" t="str">
        <f>"100,8115"</f>
        <v>100,8115</v>
      </c>
      <c r="M9" s="22"/>
    </row>
    <row r="10" spans="1:13">
      <c r="A10" s="31" t="s">
        <v>111</v>
      </c>
      <c r="B10" s="25" t="s">
        <v>112</v>
      </c>
      <c r="C10" s="25" t="s">
        <v>109</v>
      </c>
      <c r="D10" s="25" t="s">
        <v>110</v>
      </c>
      <c r="E10" s="26" t="s">
        <v>276</v>
      </c>
      <c r="F10" s="25" t="s">
        <v>264</v>
      </c>
      <c r="G10" s="32" t="s">
        <v>50</v>
      </c>
      <c r="H10" s="32" t="s">
        <v>91</v>
      </c>
      <c r="I10" s="32" t="s">
        <v>57</v>
      </c>
      <c r="J10" s="31"/>
      <c r="K10" s="27" t="str">
        <f>"170,0"</f>
        <v>170,0</v>
      </c>
      <c r="L10" s="27" t="str">
        <f>"108,1215"</f>
        <v>108,1215</v>
      </c>
      <c r="M10" s="44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2" style="5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4" style="5" bestFit="1" customWidth="1"/>
    <col min="7" max="9" width="5.5" style="17" customWidth="1"/>
    <col min="10" max="10" width="4.83203125" style="17" customWidth="1"/>
    <col min="11" max="11" width="10.5" style="6" bestFit="1" customWidth="1"/>
    <col min="12" max="12" width="8.664062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60" t="s">
        <v>247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s="1" customFormat="1" ht="12.75" customHeight="1">
      <c r="A3" s="68" t="s">
        <v>260</v>
      </c>
      <c r="B3" s="50" t="s">
        <v>0</v>
      </c>
      <c r="C3" s="70" t="s">
        <v>271</v>
      </c>
      <c r="D3" s="70" t="s">
        <v>6</v>
      </c>
      <c r="E3" s="54" t="s">
        <v>272</v>
      </c>
      <c r="F3" s="72" t="s">
        <v>5</v>
      </c>
      <c r="G3" s="72" t="s">
        <v>8</v>
      </c>
      <c r="H3" s="72"/>
      <c r="I3" s="72"/>
      <c r="J3" s="72"/>
      <c r="K3" s="54" t="s">
        <v>106</v>
      </c>
      <c r="L3" s="54" t="s">
        <v>3</v>
      </c>
      <c r="M3" s="56" t="s">
        <v>2</v>
      </c>
    </row>
    <row r="4" spans="1:13" s="1" customFormat="1" ht="21" customHeight="1" thickBot="1">
      <c r="A4" s="69"/>
      <c r="B4" s="51"/>
      <c r="C4" s="71"/>
      <c r="D4" s="71"/>
      <c r="E4" s="55"/>
      <c r="F4" s="71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57"/>
    </row>
    <row r="5" spans="1:13" ht="16">
      <c r="A5" s="58" t="s">
        <v>117</v>
      </c>
      <c r="B5" s="58"/>
      <c r="C5" s="59"/>
      <c r="D5" s="59"/>
      <c r="E5" s="59"/>
      <c r="F5" s="59"/>
      <c r="G5" s="59"/>
      <c r="H5" s="59"/>
      <c r="I5" s="59"/>
      <c r="J5" s="59"/>
    </row>
    <row r="6" spans="1:13">
      <c r="A6" s="20" t="s">
        <v>27</v>
      </c>
      <c r="B6" s="7" t="s">
        <v>154</v>
      </c>
      <c r="C6" s="7" t="s">
        <v>118</v>
      </c>
      <c r="D6" s="7" t="s">
        <v>119</v>
      </c>
      <c r="E6" s="8" t="s">
        <v>273</v>
      </c>
      <c r="F6" s="7" t="s">
        <v>261</v>
      </c>
      <c r="G6" s="19" t="s">
        <v>99</v>
      </c>
      <c r="H6" s="19" t="s">
        <v>169</v>
      </c>
      <c r="I6" s="21" t="s">
        <v>170</v>
      </c>
      <c r="J6" s="20"/>
      <c r="K6" s="9" t="str">
        <f>"72,5"</f>
        <v>72,5</v>
      </c>
      <c r="L6" s="9" t="str">
        <f>"76,3425"</f>
        <v>76,3425</v>
      </c>
      <c r="M6" s="41"/>
    </row>
    <row r="8" spans="1:13" ht="16">
      <c r="A8" s="48" t="s">
        <v>54</v>
      </c>
      <c r="B8" s="48"/>
      <c r="C8" s="48"/>
      <c r="D8" s="48"/>
      <c r="E8" s="49"/>
      <c r="F8" s="48"/>
      <c r="G8" s="48"/>
      <c r="H8" s="48"/>
      <c r="I8" s="48"/>
      <c r="J8" s="48"/>
    </row>
    <row r="9" spans="1:13">
      <c r="A9" s="20" t="s">
        <v>27</v>
      </c>
      <c r="B9" s="7" t="s">
        <v>175</v>
      </c>
      <c r="C9" s="7" t="s">
        <v>171</v>
      </c>
      <c r="D9" s="7" t="s">
        <v>172</v>
      </c>
      <c r="E9" s="8" t="s">
        <v>273</v>
      </c>
      <c r="F9" s="7" t="s">
        <v>261</v>
      </c>
      <c r="G9" s="19" t="s">
        <v>173</v>
      </c>
      <c r="H9" s="21" t="s">
        <v>174</v>
      </c>
      <c r="I9" s="21" t="s">
        <v>174</v>
      </c>
      <c r="J9" s="20"/>
      <c r="K9" s="9" t="str">
        <f>"240,0"</f>
        <v>240,0</v>
      </c>
      <c r="L9" s="9" t="str">
        <f>"135,2760"</f>
        <v>135,2760</v>
      </c>
      <c r="M9" s="41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WRPF ПЛ без экипировки ДК</vt:lpstr>
      <vt:lpstr>WRPF ПЛ без экипировки</vt:lpstr>
      <vt:lpstr>WRPF ПЛ в бинтах ДК</vt:lpstr>
      <vt:lpstr>WRPF Двоеборье без экип ДК</vt:lpstr>
      <vt:lpstr>WRPF Двоеборье без экип</vt:lpstr>
      <vt:lpstr>WEPF Двоеборье экип ДК</vt:lpstr>
      <vt:lpstr>WRPF Жим лежа без экип ДК</vt:lpstr>
      <vt:lpstr>WRPF Жим лежа без экип</vt:lpstr>
      <vt:lpstr>WEPF Жим софт однопетельная ДК</vt:lpstr>
      <vt:lpstr>WEPF Жим софт многопетельнаяДК</vt:lpstr>
      <vt:lpstr>WRPF Военный жим ДК</vt:lpstr>
      <vt:lpstr>WRPF Военный жим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  <vt:lpstr>СПР Пауэрспорт</vt:lpstr>
      <vt:lpstr>СПР Жим стоя ДК</vt:lpstr>
      <vt:lpstr>СПР Подъем на бицепс ДК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2023-11-06T15:52:04Z</dcterms:modified>
</cp:coreProperties>
</file>