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Ноябрь/"/>
    </mc:Choice>
  </mc:AlternateContent>
  <xr:revisionPtr revIDLastSave="0" documentId="13_ncr:1_{09754479-17F4-7B49-98F2-E0717C55C49B}" xr6:coauthVersionLast="45" xr6:coauthVersionMax="45" xr10:uidLastSave="{00000000-0000-0000-0000-000000000000}"/>
  <bookViews>
    <workbookView xWindow="480" yWindow="460" windowWidth="27420" windowHeight="16180" firstSheet="8" activeTab="12" xr2:uid="{00000000-000D-0000-FFFF-FFFF00000000}"/>
  </bookViews>
  <sheets>
    <sheet name="GPA ПЛ без экипировки ДК" sheetId="6" r:id="rId1"/>
    <sheet name="GPA ПЛ без экипировки" sheetId="5" r:id="rId2"/>
    <sheet name="GPA ПЛ в бинтах ДК" sheetId="8" r:id="rId3"/>
    <sheet name="GPA ПЛ в бинтах" sheetId="7" r:id="rId4"/>
    <sheet name="GPA Двоеборье без экип ДК" sheetId="14" r:id="rId5"/>
    <sheet name="GPA Жим без экипировки ДК" sheetId="10" r:id="rId6"/>
    <sheet name="GPA Жим без экипировки" sheetId="9" r:id="rId7"/>
    <sheet name="СПР Жим софт однопетельная ДК" sheetId="20" r:id="rId8"/>
    <sheet name="СПР Жим софт однопетельная" sheetId="19" r:id="rId9"/>
    <sheet name="СПР Жим софт многопетельная" sheetId="21" r:id="rId10"/>
    <sheet name="GPA Тяга без экипировки ДК" sheetId="12" r:id="rId11"/>
    <sheet name="GPA Тяга без экипировки" sheetId="11" r:id="rId12"/>
    <sheet name="СПР Подъем на бицепс ДК" sheetId="26" r:id="rId13"/>
  </sheets>
  <definedNames>
    <definedName name="_FilterDatabase" localSheetId="1" hidden="1">'GPA ПЛ без экипировки'!$A$1:$S$3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26" l="1"/>
  <c r="K15" i="26"/>
  <c r="L12" i="26"/>
  <c r="K12" i="26"/>
  <c r="L9" i="26"/>
  <c r="K9" i="26"/>
  <c r="L6" i="26"/>
  <c r="K6" i="26"/>
  <c r="L12" i="21"/>
  <c r="K12" i="21"/>
  <c r="L9" i="21"/>
  <c r="K9" i="21"/>
  <c r="L6" i="21"/>
  <c r="K6" i="21"/>
  <c r="L6" i="20"/>
  <c r="K6" i="20"/>
  <c r="L6" i="19"/>
  <c r="K6" i="19"/>
  <c r="P18" i="14"/>
  <c r="O18" i="14"/>
  <c r="P15" i="14"/>
  <c r="O15" i="14"/>
  <c r="P12" i="14"/>
  <c r="O12" i="14"/>
  <c r="P9" i="14"/>
  <c r="O9" i="14"/>
  <c r="P6" i="14"/>
  <c r="O6" i="14"/>
  <c r="L23" i="12"/>
  <c r="K23" i="12"/>
  <c r="L20" i="12"/>
  <c r="K20" i="12"/>
  <c r="L17" i="12"/>
  <c r="K17" i="12"/>
  <c r="L14" i="12"/>
  <c r="K14" i="12"/>
  <c r="L13" i="12"/>
  <c r="K13" i="12"/>
  <c r="L10" i="12"/>
  <c r="K10" i="12"/>
  <c r="L9" i="12"/>
  <c r="K9" i="12"/>
  <c r="L6" i="12"/>
  <c r="K6" i="12"/>
  <c r="L10" i="11"/>
  <c r="K10" i="11"/>
  <c r="L9" i="11"/>
  <c r="K9" i="11"/>
  <c r="L6" i="11"/>
  <c r="K6" i="11"/>
  <c r="L26" i="10"/>
  <c r="L25" i="10"/>
  <c r="K25" i="10"/>
  <c r="L24" i="10"/>
  <c r="K24" i="10"/>
  <c r="L21" i="10"/>
  <c r="K21" i="10"/>
  <c r="L20" i="10"/>
  <c r="K20" i="10"/>
  <c r="L17" i="10"/>
  <c r="K17" i="10"/>
  <c r="L14" i="10"/>
  <c r="K14" i="10"/>
  <c r="L13" i="10"/>
  <c r="K13" i="10"/>
  <c r="L10" i="10"/>
  <c r="K10" i="10"/>
  <c r="L9" i="10"/>
  <c r="K9" i="10"/>
  <c r="L6" i="10"/>
  <c r="K6" i="10"/>
  <c r="L24" i="9"/>
  <c r="K24" i="9"/>
  <c r="L21" i="9"/>
  <c r="K21" i="9"/>
  <c r="L20" i="9"/>
  <c r="K20" i="9"/>
  <c r="L17" i="9"/>
  <c r="L16" i="9"/>
  <c r="L13" i="9"/>
  <c r="K13" i="9"/>
  <c r="L12" i="9"/>
  <c r="K12" i="9"/>
  <c r="L9" i="9"/>
  <c r="K9" i="9"/>
  <c r="L6" i="9"/>
  <c r="K6" i="9"/>
  <c r="T13" i="8"/>
  <c r="S13" i="8"/>
  <c r="T10" i="8"/>
  <c r="T9" i="8"/>
  <c r="S9" i="8"/>
  <c r="T6" i="8"/>
  <c r="S6" i="8"/>
  <c r="T6" i="7"/>
  <c r="S6" i="7"/>
  <c r="T6" i="6"/>
  <c r="S6" i="6"/>
  <c r="T6" i="5"/>
  <c r="S6" i="5"/>
</calcChain>
</file>

<file path=xl/sharedStrings.xml><?xml version="1.0" encoding="utf-8"?>
<sst xmlns="http://schemas.openxmlformats.org/spreadsheetml/2006/main" count="849" uniqueCount="279">
  <si>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</si>
  <si>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</si>
  <si>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</si>
  <si>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</si>
  <si>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</si>
  <si>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</si>
  <si>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</si>
  <si>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</si>
  <si>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</si>
  <si>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</si>
  <si>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100</t>
  </si>
  <si>
    <t>Лозыченко Константин</t>
  </si>
  <si>
    <t>Мастера 40-49 (11.01.1972)/48</t>
  </si>
  <si>
    <t>98,50</t>
  </si>
  <si>
    <t>200,0</t>
  </si>
  <si>
    <t>205,0</t>
  </si>
  <si>
    <t>207,5</t>
  </si>
  <si>
    <t>155,0</t>
  </si>
  <si>
    <t>160,0</t>
  </si>
  <si>
    <t>162,5</t>
  </si>
  <si>
    <t>235,0</t>
  </si>
  <si>
    <t>245,0</t>
  </si>
  <si>
    <t>247,5</t>
  </si>
  <si>
    <t xml:space="preserve">Абсолютный зачёт </t>
  </si>
  <si>
    <t xml:space="preserve">Мужчины </t>
  </si>
  <si>
    <t xml:space="preserve">ФИО </t>
  </si>
  <si>
    <t xml:space="preserve">Возрастная группа </t>
  </si>
  <si>
    <t xml:space="preserve">Gloss </t>
  </si>
  <si>
    <t>1</t>
  </si>
  <si>
    <t/>
  </si>
  <si>
    <t>ВЕСОВАЯ КАТЕГОРИЯ   82.5</t>
  </si>
  <si>
    <t>Скалазубов Сергей</t>
  </si>
  <si>
    <t>Открытая (27.05.1996)/24</t>
  </si>
  <si>
    <t>82,10</t>
  </si>
  <si>
    <t>185,0</t>
  </si>
  <si>
    <t>195,0</t>
  </si>
  <si>
    <t>137,5</t>
  </si>
  <si>
    <t>142,5</t>
  </si>
  <si>
    <t>145,0</t>
  </si>
  <si>
    <t>230,0</t>
  </si>
  <si>
    <t>240,0</t>
  </si>
  <si>
    <t xml:space="preserve">Открытая </t>
  </si>
  <si>
    <t>ВЕСОВАЯ КАТЕГОРИЯ   60</t>
  </si>
  <si>
    <t>Лазарева Анна</t>
  </si>
  <si>
    <t>Мастера 40-49 (26.08.1977)/43</t>
  </si>
  <si>
    <t>59,50</t>
  </si>
  <si>
    <t>105,0</t>
  </si>
  <si>
    <t>112,5</t>
  </si>
  <si>
    <t>117,5</t>
  </si>
  <si>
    <t>52,5</t>
  </si>
  <si>
    <t>57,5</t>
  </si>
  <si>
    <t>60,0</t>
  </si>
  <si>
    <t>130,0</t>
  </si>
  <si>
    <t>140,0</t>
  </si>
  <si>
    <t>Открытая (26.08.1977)/43</t>
  </si>
  <si>
    <t>Барыбин Андрей</t>
  </si>
  <si>
    <t>79,00</t>
  </si>
  <si>
    <t xml:space="preserve">Астрахань/Астраханская область </t>
  </si>
  <si>
    <t>150,0</t>
  </si>
  <si>
    <t>95,0</t>
  </si>
  <si>
    <t>97,5</t>
  </si>
  <si>
    <t>165,0</t>
  </si>
  <si>
    <t>175,0</t>
  </si>
  <si>
    <t>Никифоров Роман</t>
  </si>
  <si>
    <t>Открытая (27.11.1986)/33</t>
  </si>
  <si>
    <t>81,80</t>
  </si>
  <si>
    <t>120,0</t>
  </si>
  <si>
    <t>220,0</t>
  </si>
  <si>
    <t>ВЕСОВАЯ КАТЕГОРИЯ   125</t>
  </si>
  <si>
    <t>Спеко Евгений</t>
  </si>
  <si>
    <t>Открытая (27.02.1986)/34</t>
  </si>
  <si>
    <t>125,00</t>
  </si>
  <si>
    <t>232,5</t>
  </si>
  <si>
    <t>157,5</t>
  </si>
  <si>
    <t>172,5</t>
  </si>
  <si>
    <t>225,0</t>
  </si>
  <si>
    <t xml:space="preserve">Неткач М. </t>
  </si>
  <si>
    <t>-</t>
  </si>
  <si>
    <t>ВЕСОВАЯ КАТЕГОРИЯ   56</t>
  </si>
  <si>
    <t>Тыщенко Павел</t>
  </si>
  <si>
    <t>54,80</t>
  </si>
  <si>
    <t xml:space="preserve">Фролово/Волгоградская область </t>
  </si>
  <si>
    <t>30,0</t>
  </si>
  <si>
    <t>35,0</t>
  </si>
  <si>
    <t>40,0</t>
  </si>
  <si>
    <t>Костенко Георгий</t>
  </si>
  <si>
    <t>Открытая (03.07.1987)/33</t>
  </si>
  <si>
    <t>81,90</t>
  </si>
  <si>
    <t>ВЕСОВАЯ КАТЕГОРИЯ   90</t>
  </si>
  <si>
    <t>Шлыков Виктор</t>
  </si>
  <si>
    <t>Мастера 40-49 (01.12.1975)/44</t>
  </si>
  <si>
    <t>89,30</t>
  </si>
  <si>
    <t xml:space="preserve">Волгоград/Волгоградская область </t>
  </si>
  <si>
    <t>125,0</t>
  </si>
  <si>
    <t>135,0</t>
  </si>
  <si>
    <t>Тыщенко Сергей</t>
  </si>
  <si>
    <t>Мастера 40-49 (07.10.1976)/44</t>
  </si>
  <si>
    <t>86,60</t>
  </si>
  <si>
    <t>110,0</t>
  </si>
  <si>
    <t>115,0</t>
  </si>
  <si>
    <t>Щурий Сергей</t>
  </si>
  <si>
    <t>Открытая (21.09.1985)/35</t>
  </si>
  <si>
    <t>92,40</t>
  </si>
  <si>
    <t xml:space="preserve">Волжский/Волгоградская область </t>
  </si>
  <si>
    <t>167,5</t>
  </si>
  <si>
    <t>170,0</t>
  </si>
  <si>
    <t>Тароватов Василий</t>
  </si>
  <si>
    <t>Открытая (16.12.1981)/38</t>
  </si>
  <si>
    <t>97,60</t>
  </si>
  <si>
    <t xml:space="preserve">Дубовка/Волгоградская область </t>
  </si>
  <si>
    <t>Гогуадзе Давид</t>
  </si>
  <si>
    <t>118,20</t>
  </si>
  <si>
    <t>75,0</t>
  </si>
  <si>
    <t>80,0</t>
  </si>
  <si>
    <t>85,0</t>
  </si>
  <si>
    <t>Сергеев Сергей</t>
  </si>
  <si>
    <t>Мастера 40-49 (06.04.1974)/46</t>
  </si>
  <si>
    <t>123,90</t>
  </si>
  <si>
    <t>180,0</t>
  </si>
  <si>
    <t>190,0</t>
  </si>
  <si>
    <t>ВЕСОВАЯ КАТЕГОРИЯ   140</t>
  </si>
  <si>
    <t>Чурилов Николай</t>
  </si>
  <si>
    <t>Открытая (05.03.1986)/34</t>
  </si>
  <si>
    <t>131,80</t>
  </si>
  <si>
    <t>182,5</t>
  </si>
  <si>
    <t xml:space="preserve">Результат </t>
  </si>
  <si>
    <t>Результат</t>
  </si>
  <si>
    <t>2</t>
  </si>
  <si>
    <t>Вербенко Максим</t>
  </si>
  <si>
    <t>59,90</t>
  </si>
  <si>
    <t>ВЕСОВАЯ КАТЕГОРИЯ   67.5</t>
  </si>
  <si>
    <t>Ухатов Виталий</t>
  </si>
  <si>
    <t>Открытая (29.03.1992)/28</t>
  </si>
  <si>
    <t>67,10</t>
  </si>
  <si>
    <t>107,5</t>
  </si>
  <si>
    <t>Айвазян Размик</t>
  </si>
  <si>
    <t>Мастера 60-69 (28.12.1957)/62</t>
  </si>
  <si>
    <t>66,90</t>
  </si>
  <si>
    <t>102,5</t>
  </si>
  <si>
    <t>ВЕСОВАЯ КАТЕГОРИЯ   75</t>
  </si>
  <si>
    <t>Хачатрян Андраник</t>
  </si>
  <si>
    <t>Открытая (24.02.1990)/30</t>
  </si>
  <si>
    <t>74,20</t>
  </si>
  <si>
    <t>132,5</t>
  </si>
  <si>
    <t>Двизов Юрий</t>
  </si>
  <si>
    <t>Мастера 70-79 (05.02.1947)/73</t>
  </si>
  <si>
    <t>75,00</t>
  </si>
  <si>
    <t>Конивец Иван</t>
  </si>
  <si>
    <t>Открытая (08.12.1989)/30</t>
  </si>
  <si>
    <t>81,20</t>
  </si>
  <si>
    <t>Ягнаков Иван</t>
  </si>
  <si>
    <t>87,10</t>
  </si>
  <si>
    <t>Коротков Сергей</t>
  </si>
  <si>
    <t>Открытая (04.05.1984)/36</t>
  </si>
  <si>
    <t>88,30</t>
  </si>
  <si>
    <t>ВЕСОВАЯ КАТЕГОРИЯ   110</t>
  </si>
  <si>
    <t>Чащин Андрей</t>
  </si>
  <si>
    <t>Открытая (24.10.1984)/36</t>
  </si>
  <si>
    <t>110,00</t>
  </si>
  <si>
    <t>Порошин Анатолий</t>
  </si>
  <si>
    <t>Открытая (10.12.1985)/34</t>
  </si>
  <si>
    <t>105,50</t>
  </si>
  <si>
    <t>Мишарев Сергей</t>
  </si>
  <si>
    <t>Мастера 40-49 (24.08.1975)/45</t>
  </si>
  <si>
    <t>109,00</t>
  </si>
  <si>
    <t>110</t>
  </si>
  <si>
    <t>94,2188</t>
  </si>
  <si>
    <t>75</t>
  </si>
  <si>
    <t>91,9550</t>
  </si>
  <si>
    <t>67.5</t>
  </si>
  <si>
    <t>80,8615</t>
  </si>
  <si>
    <t>Морозов Дмитрий</t>
  </si>
  <si>
    <t>96,30</t>
  </si>
  <si>
    <t>Самойлов Сергей</t>
  </si>
  <si>
    <t>Мастера 50-59 (02.12.1966)/53</t>
  </si>
  <si>
    <t>94,70</t>
  </si>
  <si>
    <t>202,5</t>
  </si>
  <si>
    <t>ВЕСОВАЯ КАТЕГОРИЯ   52</t>
  </si>
  <si>
    <t>Тужикова Ирина</t>
  </si>
  <si>
    <t>Открытая (06.06.1986)/34</t>
  </si>
  <si>
    <t>50,80</t>
  </si>
  <si>
    <t>65,0</t>
  </si>
  <si>
    <t>72,5</t>
  </si>
  <si>
    <t>82,5</t>
  </si>
  <si>
    <t>Сороковикова Валентина</t>
  </si>
  <si>
    <t>Открытая (01.06.1984)/36</t>
  </si>
  <si>
    <t>59,10</t>
  </si>
  <si>
    <t>90,0</t>
  </si>
  <si>
    <t>Выпов Илья</t>
  </si>
  <si>
    <t>64,30</t>
  </si>
  <si>
    <t>Сизенцев Константин</t>
  </si>
  <si>
    <t>67,50</t>
  </si>
  <si>
    <t>77,5</t>
  </si>
  <si>
    <t>Ничипорук Андрей</t>
  </si>
  <si>
    <t>Открытая (11.04.1991)/29</t>
  </si>
  <si>
    <t>84,00</t>
  </si>
  <si>
    <t>210,0</t>
  </si>
  <si>
    <t>Мягков Александр</t>
  </si>
  <si>
    <t>Открытая (10.03.1982)/38</t>
  </si>
  <si>
    <t>118,40</t>
  </si>
  <si>
    <t>215,0</t>
  </si>
  <si>
    <t>Харькин Максим</t>
  </si>
  <si>
    <t>Открытая (18.07.1986)/34</t>
  </si>
  <si>
    <t>325,0</t>
  </si>
  <si>
    <t>Решетов Николай</t>
  </si>
  <si>
    <t>Мастера 60+ (23.02.1959)/61</t>
  </si>
  <si>
    <t>99,30</t>
  </si>
  <si>
    <t>Эликашвили Марина</t>
  </si>
  <si>
    <t>51,20</t>
  </si>
  <si>
    <t>Гунаева Екатерина</t>
  </si>
  <si>
    <t>60,00</t>
  </si>
  <si>
    <t>Федотов Николай</t>
  </si>
  <si>
    <t>Открытая (21.01.1988)/32</t>
  </si>
  <si>
    <t>73,60</t>
  </si>
  <si>
    <t>Завьялов Александр</t>
  </si>
  <si>
    <t>112,80</t>
  </si>
  <si>
    <t>300,0</t>
  </si>
  <si>
    <t>45,0</t>
  </si>
  <si>
    <t>50,0</t>
  </si>
  <si>
    <t>42,5</t>
  </si>
  <si>
    <t>55,0</t>
  </si>
  <si>
    <t>Зотов Павел</t>
  </si>
  <si>
    <t>Открытая (07.03.1987)/33</t>
  </si>
  <si>
    <t>80,80</t>
  </si>
  <si>
    <t>Открытый мастерский турнир "Ледяной молот 5"
СПР Строгий подъем штанги на бицепс ДК
Волжский/Волгоградская область, 15 ноября 2020 года</t>
  </si>
  <si>
    <t>Открытый мастерский турнир "Ледяной молот 5"
СПР Жим лежа в многопетельной софт экипировке
Волжский/Волгоградская область, 15 ноября 2020 года</t>
  </si>
  <si>
    <t>Открытый мастерский турнир "Ледяной молот 5"
СПР Жим лежа в однопетельной софт экипировке ДК
Волжский/Волгоградская область, 15 ноября 2020 года</t>
  </si>
  <si>
    <t>Открытый мастерский турнир "Ледяной молот 5"
СПР Жим лежа в однопетельной софт экипировке
Волжский/Волгоградская область, 15 ноября 2020 года</t>
  </si>
  <si>
    <t>Светлый Яр/Волгоградская область</t>
  </si>
  <si>
    <t>Двизов Ю.</t>
  </si>
  <si>
    <t>Слепцов А.</t>
  </si>
  <si>
    <t xml:space="preserve">Самостоятельно </t>
  </si>
  <si>
    <t>Юноши 18-19 (02.07.2001)/19</t>
  </si>
  <si>
    <t>Юноши 18-19 (02.12.2000)/19</t>
  </si>
  <si>
    <t>Юноши 16-17 (23.04.2003)/17</t>
  </si>
  <si>
    <t>Юноши 18-19 (16.02.2001)/19</t>
  </si>
  <si>
    <t>Юноши 13-15 (06.10.2009)/11</t>
  </si>
  <si>
    <t>Юниоры 20-23 (28.05.2000)/20</t>
  </si>
  <si>
    <t>Юниорки 20-23 (26.08.1998)/22</t>
  </si>
  <si>
    <t>Мастера 40-49 (18.02.1979)/41</t>
  </si>
  <si>
    <t>Мастера 40-49 (22.09.1979)/41</t>
  </si>
  <si>
    <t>Юноши 16-17 (26.06.2004)/16</t>
  </si>
  <si>
    <t>Юниоры 20-23 (16.08.1997)/23</t>
  </si>
  <si>
    <t>Юноши 13-19 (23.04.2003)/17</t>
  </si>
  <si>
    <t>Открытый мастерский турнир "Ледяной молот 5"
GPA Пауэрлифтинг без экипировки ДК
Волжский/Волгоградская область, 15 ноября 2020 года</t>
  </si>
  <si>
    <t>Открытый мастерский турнир "Ледяной молот 5"
GPA Пауэрлифтинг без экипировки
Волжский/Волгоградская область, 15 ноября 2020 года</t>
  </si>
  <si>
    <t>Открытый мастерский турнир "Ледяной молот 5"
GPA Пауэрлифтинг в бинтах ДК
Волжский/Волгоградская область, 15 ноября 2020 года</t>
  </si>
  <si>
    <t>Макеев А.</t>
  </si>
  <si>
    <t>Открытый мастерский турнир "Ледяной молот 5"
GPA Пауэрлифтинг в бинтах
Волжский/Волгоградская область, 15 ноября 2020 года</t>
  </si>
  <si>
    <t xml:space="preserve">Макеев А. </t>
  </si>
  <si>
    <t xml:space="preserve">Шмадченко А. </t>
  </si>
  <si>
    <t xml:space="preserve">Козырев О. </t>
  </si>
  <si>
    <t xml:space="preserve">Весовая категория </t>
  </si>
  <si>
    <t xml:space="preserve">Светлый Яр/Волгоградская область </t>
  </si>
  <si>
    <t xml:space="preserve">Хачатрян А. </t>
  </si>
  <si>
    <t xml:space="preserve">Двизов Ю. </t>
  </si>
  <si>
    <t xml:space="preserve">Агеев В. </t>
  </si>
  <si>
    <t xml:space="preserve">Долгов А. </t>
  </si>
  <si>
    <t xml:space="preserve">Решетов Н. </t>
  </si>
  <si>
    <t xml:space="preserve">Смирнов А. </t>
  </si>
  <si>
    <t>Открытый мастерский турнир "Ледяной молот 5"
GPA Силовое двоеборье без экипировки ДК
Волжский/Волгоградская область, 15 ноября 2020 года</t>
  </si>
  <si>
    <t>Открытый мастерский турнир "Ледяной молот 5"
GPA Жим лежа без экипировки ДК
Волжский/Волгоградская область, 15 ноября 2020 года</t>
  </si>
  <si>
    <t>Открытый мастерский турнир "Ледяной молот 5"
GPA Жим лежа без экипировки
Волжский/Волгоградская область, 15 ноября 2020 года</t>
  </si>
  <si>
    <t>Открытый мастерский турнир "Ледяной молот 5"
GPA Становая тяга без экипировки ДК
Волжский/Волгоградская область, 15 ноября 2020 года</t>
  </si>
  <si>
    <t>Открытый мастерский турнир "Ледяной молот 5"
GPA Становая тяга без экипировки
Волжский/Волгоградская область, 15 ноября 2020 года</t>
  </si>
  <si>
    <t>Жим</t>
  </si>
  <si>
    <t>№</t>
  </si>
  <si>
    <t xml:space="preserve">
Дата рождения/Возраст</t>
  </si>
  <si>
    <t>Возрастная группа</t>
  </si>
  <si>
    <t>O</t>
  </si>
  <si>
    <t>M1</t>
  </si>
  <si>
    <t>T3</t>
  </si>
  <si>
    <t>T2</t>
  </si>
  <si>
    <t>M3</t>
  </si>
  <si>
    <t>M4</t>
  </si>
  <si>
    <t>T1</t>
  </si>
  <si>
    <t>J</t>
  </si>
  <si>
    <t>M2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</si>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</sst>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U7"/>
  <sheetViews>
    <sheetView workbookViewId="0">
      <selection activeCell="E6" sqref="E6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0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1.83203125" style="5" customWidth="1"/>
    <col min="22" max="16384" width="9.1640625" style="3"/>
  </cols>
  <sheetData>
    <row r="1" spans="1:21" s="2" customFormat="1" ht="29" customHeight="1">
      <c r="A1" s="32" t="s">
        <v>244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2" customFormat="1" ht="62" customHeight="1" thickBot="1">
      <c r="A2" s="36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/>
    </row>
    <row r="3" spans="1:21" s="1" customFormat="1" ht="12.75" customHeight="1">
      <c r="A3" s="40" t="s">
        <v>266</v>
      </c>
      <c r="B3" s="49" t="s">
        <v>0</v>
      </c>
      <c r="C3" s="42" t="s">
        <v>267</v>
      </c>
      <c r="D3" s="42" t="s">
        <v>6</v>
      </c>
      <c r="E3" s="44" t="s">
        <v>268</v>
      </c>
      <c r="F3" s="44" t="s">
        <v>5</v>
      </c>
      <c r="G3" s="44" t="s">
        <v>7</v>
      </c>
      <c r="H3" s="44"/>
      <c r="I3" s="44"/>
      <c r="J3" s="44"/>
      <c r="K3" s="44" t="s">
        <v>8</v>
      </c>
      <c r="L3" s="44"/>
      <c r="M3" s="44"/>
      <c r="N3" s="44"/>
      <c r="O3" s="44" t="s">
        <v>9</v>
      </c>
      <c r="P3" s="44"/>
      <c r="Q3" s="44"/>
      <c r="R3" s="44"/>
      <c r="S3" s="44" t="s">
        <v>1</v>
      </c>
      <c r="T3" s="44" t="s">
        <v>3</v>
      </c>
      <c r="U3" s="45" t="s">
        <v>2</v>
      </c>
    </row>
    <row r="4" spans="1:21" s="1" customFormat="1" ht="21" customHeight="1" thickBot="1">
      <c r="A4" s="41"/>
      <c r="B4" s="50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3"/>
      <c r="T4" s="43"/>
      <c r="U4" s="46"/>
    </row>
    <row r="5" spans="1:21" ht="16">
      <c r="A5" s="47" t="s">
        <v>30</v>
      </c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1">
      <c r="A6" s="8" t="s">
        <v>28</v>
      </c>
      <c r="B6" s="7" t="s">
        <v>31</v>
      </c>
      <c r="C6" s="7" t="s">
        <v>32</v>
      </c>
      <c r="D6" s="7" t="s">
        <v>33</v>
      </c>
      <c r="E6" s="7" t="s">
        <v>269</v>
      </c>
      <c r="F6" s="7" t="s">
        <v>228</v>
      </c>
      <c r="G6" s="14" t="s">
        <v>34</v>
      </c>
      <c r="H6" s="14" t="s">
        <v>35</v>
      </c>
      <c r="I6" s="15" t="s">
        <v>14</v>
      </c>
      <c r="J6" s="8"/>
      <c r="K6" s="14" t="s">
        <v>36</v>
      </c>
      <c r="L6" s="14" t="s">
        <v>37</v>
      </c>
      <c r="M6" s="14" t="s">
        <v>38</v>
      </c>
      <c r="N6" s="8"/>
      <c r="O6" s="14" t="s">
        <v>39</v>
      </c>
      <c r="P6" s="14" t="s">
        <v>40</v>
      </c>
      <c r="Q6" s="14" t="s">
        <v>21</v>
      </c>
      <c r="R6" s="8"/>
      <c r="S6" s="8" t="str">
        <f>"585,0"</f>
        <v>585,0</v>
      </c>
      <c r="T6" s="8" t="str">
        <f>"378,2903"</f>
        <v>378,2903</v>
      </c>
      <c r="U6" s="7" t="s">
        <v>229</v>
      </c>
    </row>
    <row r="7" spans="1:21">
      <c r="B7" s="5" t="s">
        <v>29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3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1.6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8.83203125" style="5" customWidth="1"/>
    <col min="14" max="16384" width="9.1640625" style="3"/>
  </cols>
  <sheetData>
    <row r="1" spans="1:13" s="2" customFormat="1" ht="29" customHeight="1">
      <c r="A1" s="32" t="s">
        <v>225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" customHeight="1" thickBot="1">
      <c r="A2" s="36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s="1" customFormat="1" ht="12.75" customHeight="1">
      <c r="A3" s="40" t="s">
        <v>266</v>
      </c>
      <c r="B3" s="49" t="s">
        <v>0</v>
      </c>
      <c r="C3" s="42" t="s">
        <v>267</v>
      </c>
      <c r="D3" s="42" t="s">
        <v>6</v>
      </c>
      <c r="E3" s="44" t="s">
        <v>268</v>
      </c>
      <c r="F3" s="44" t="s">
        <v>5</v>
      </c>
      <c r="G3" s="44" t="s">
        <v>8</v>
      </c>
      <c r="H3" s="44"/>
      <c r="I3" s="44"/>
      <c r="J3" s="44"/>
      <c r="K3" s="44" t="s">
        <v>126</v>
      </c>
      <c r="L3" s="44" t="s">
        <v>3</v>
      </c>
      <c r="M3" s="45" t="s">
        <v>2</v>
      </c>
    </row>
    <row r="4" spans="1:13" s="1" customFormat="1" ht="21" customHeight="1" thickBot="1">
      <c r="A4" s="41"/>
      <c r="B4" s="50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43"/>
      <c r="L4" s="43"/>
      <c r="M4" s="46"/>
    </row>
    <row r="5" spans="1:13" ht="16">
      <c r="A5" s="47" t="s">
        <v>42</v>
      </c>
      <c r="B5" s="47"/>
      <c r="C5" s="48"/>
      <c r="D5" s="48"/>
      <c r="E5" s="48"/>
      <c r="F5" s="48"/>
      <c r="G5" s="48"/>
      <c r="H5" s="48"/>
      <c r="I5" s="48"/>
      <c r="J5" s="48"/>
    </row>
    <row r="6" spans="1:13">
      <c r="A6" s="8" t="s">
        <v>28</v>
      </c>
      <c r="B6" s="7" t="s">
        <v>209</v>
      </c>
      <c r="C6" s="7" t="s">
        <v>239</v>
      </c>
      <c r="D6" s="7" t="s">
        <v>210</v>
      </c>
      <c r="E6" s="7" t="s">
        <v>270</v>
      </c>
      <c r="F6" s="7" t="s">
        <v>92</v>
      </c>
      <c r="G6" s="15" t="s">
        <v>47</v>
      </c>
      <c r="H6" s="15" t="s">
        <v>99</v>
      </c>
      <c r="I6" s="14" t="s">
        <v>99</v>
      </c>
      <c r="J6" s="8"/>
      <c r="K6" s="8" t="str">
        <f>"115,0"</f>
        <v>115,0</v>
      </c>
      <c r="L6" s="8" t="str">
        <f>"114,7097"</f>
        <v>114,7097</v>
      </c>
      <c r="M6" s="7" t="s">
        <v>251</v>
      </c>
    </row>
    <row r="7" spans="1:13">
      <c r="B7" s="5" t="s">
        <v>29</v>
      </c>
    </row>
    <row r="8" spans="1:13" ht="16">
      <c r="A8" s="51" t="s">
        <v>139</v>
      </c>
      <c r="B8" s="51"/>
      <c r="C8" s="52"/>
      <c r="D8" s="52"/>
      <c r="E8" s="52"/>
      <c r="F8" s="52"/>
      <c r="G8" s="52"/>
      <c r="H8" s="52"/>
      <c r="I8" s="52"/>
      <c r="J8" s="52"/>
    </row>
    <row r="9" spans="1:13">
      <c r="A9" s="8" t="s">
        <v>28</v>
      </c>
      <c r="B9" s="7" t="s">
        <v>211</v>
      </c>
      <c r="C9" s="7" t="s">
        <v>212</v>
      </c>
      <c r="D9" s="7" t="s">
        <v>213</v>
      </c>
      <c r="E9" s="7" t="s">
        <v>269</v>
      </c>
      <c r="F9" s="7" t="s">
        <v>103</v>
      </c>
      <c r="G9" s="14" t="s">
        <v>34</v>
      </c>
      <c r="H9" s="14" t="s">
        <v>14</v>
      </c>
      <c r="I9" s="15" t="s">
        <v>196</v>
      </c>
      <c r="J9" s="8"/>
      <c r="K9" s="8" t="str">
        <f>"200,0"</f>
        <v>200,0</v>
      </c>
      <c r="L9" s="8" t="str">
        <f>"139,6600"</f>
        <v>139,6600</v>
      </c>
      <c r="M9" s="7" t="s">
        <v>251</v>
      </c>
    </row>
    <row r="10" spans="1:13">
      <c r="B10" s="5" t="s">
        <v>29</v>
      </c>
    </row>
    <row r="11" spans="1:13" ht="16">
      <c r="A11" s="51" t="s">
        <v>68</v>
      </c>
      <c r="B11" s="51"/>
      <c r="C11" s="52"/>
      <c r="D11" s="52"/>
      <c r="E11" s="52"/>
      <c r="F11" s="52"/>
      <c r="G11" s="52"/>
      <c r="H11" s="52"/>
      <c r="I11" s="52"/>
      <c r="J11" s="52"/>
    </row>
    <row r="12" spans="1:13">
      <c r="A12" s="8" t="s">
        <v>28</v>
      </c>
      <c r="B12" s="7" t="s">
        <v>214</v>
      </c>
      <c r="C12" s="7" t="s">
        <v>240</v>
      </c>
      <c r="D12" s="7" t="s">
        <v>215</v>
      </c>
      <c r="E12" s="7" t="s">
        <v>270</v>
      </c>
      <c r="F12" s="7" t="s">
        <v>103</v>
      </c>
      <c r="G12" s="14" t="s">
        <v>216</v>
      </c>
      <c r="H12" s="15" t="s">
        <v>203</v>
      </c>
      <c r="I12" s="15" t="s">
        <v>203</v>
      </c>
      <c r="J12" s="8"/>
      <c r="K12" s="8" t="str">
        <f>"300,0"</f>
        <v>300,0</v>
      </c>
      <c r="L12" s="8" t="str">
        <f>"169,3012"</f>
        <v>169,3012</v>
      </c>
      <c r="M12" s="7" t="s">
        <v>251</v>
      </c>
    </row>
    <row r="13" spans="1:13">
      <c r="B13" s="5" t="s">
        <v>29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24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3" style="5" bestFit="1" customWidth="1"/>
    <col min="3" max="3" width="27.6640625" style="5" bestFit="1" customWidth="1"/>
    <col min="4" max="4" width="21.5" style="5" bestFit="1" customWidth="1"/>
    <col min="5" max="5" width="10.5" style="5" bestFit="1" customWidth="1"/>
    <col min="6" max="6" width="31.6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.6640625" style="5" bestFit="1" customWidth="1"/>
    <col min="14" max="16384" width="9.1640625" style="3"/>
  </cols>
  <sheetData>
    <row r="1" spans="1:13" s="2" customFormat="1" ht="29" customHeight="1">
      <c r="A1" s="32" t="s">
        <v>263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" customHeight="1" thickBot="1">
      <c r="A2" s="36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s="1" customFormat="1" ht="12.75" customHeight="1">
      <c r="A3" s="40" t="s">
        <v>266</v>
      </c>
      <c r="B3" s="49" t="s">
        <v>0</v>
      </c>
      <c r="C3" s="42" t="s">
        <v>267</v>
      </c>
      <c r="D3" s="42" t="s">
        <v>6</v>
      </c>
      <c r="E3" s="44" t="s">
        <v>268</v>
      </c>
      <c r="F3" s="44" t="s">
        <v>5</v>
      </c>
      <c r="G3" s="44" t="s">
        <v>9</v>
      </c>
      <c r="H3" s="44"/>
      <c r="I3" s="44"/>
      <c r="J3" s="44"/>
      <c r="K3" s="44" t="s">
        <v>126</v>
      </c>
      <c r="L3" s="44" t="s">
        <v>3</v>
      </c>
      <c r="M3" s="45" t="s">
        <v>2</v>
      </c>
    </row>
    <row r="4" spans="1:13" s="1" customFormat="1" ht="21" customHeight="1" thickBot="1">
      <c r="A4" s="41"/>
      <c r="B4" s="50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43"/>
      <c r="L4" s="43"/>
      <c r="M4" s="46"/>
    </row>
    <row r="5" spans="1:13" ht="16">
      <c r="A5" s="47" t="s">
        <v>177</v>
      </c>
      <c r="B5" s="47"/>
      <c r="C5" s="48"/>
      <c r="D5" s="48"/>
      <c r="E5" s="48"/>
      <c r="F5" s="48"/>
      <c r="G5" s="48"/>
      <c r="H5" s="48"/>
      <c r="I5" s="48"/>
      <c r="J5" s="48"/>
    </row>
    <row r="6" spans="1:13">
      <c r="A6" s="8" t="s">
        <v>28</v>
      </c>
      <c r="B6" s="7" t="s">
        <v>178</v>
      </c>
      <c r="C6" s="7" t="s">
        <v>179</v>
      </c>
      <c r="D6" s="7" t="s">
        <v>180</v>
      </c>
      <c r="E6" s="7" t="s">
        <v>269</v>
      </c>
      <c r="F6" s="7" t="s">
        <v>57</v>
      </c>
      <c r="G6" s="14" t="s">
        <v>181</v>
      </c>
      <c r="H6" s="14" t="s">
        <v>182</v>
      </c>
      <c r="I6" s="14" t="s">
        <v>183</v>
      </c>
      <c r="J6" s="8"/>
      <c r="K6" s="8" t="str">
        <f>"82,5"</f>
        <v>82,5</v>
      </c>
      <c r="L6" s="8" t="str">
        <f>"93,0765"</f>
        <v>93,0765</v>
      </c>
      <c r="M6" s="7" t="s">
        <v>231</v>
      </c>
    </row>
    <row r="7" spans="1:13">
      <c r="B7" s="5" t="s">
        <v>29</v>
      </c>
    </row>
    <row r="8" spans="1:13" ht="16">
      <c r="A8" s="51" t="s">
        <v>42</v>
      </c>
      <c r="B8" s="51"/>
      <c r="C8" s="52"/>
      <c r="D8" s="52"/>
      <c r="E8" s="52"/>
      <c r="F8" s="52"/>
      <c r="G8" s="52"/>
      <c r="H8" s="52"/>
      <c r="I8" s="52"/>
      <c r="J8" s="52"/>
    </row>
    <row r="9" spans="1:13">
      <c r="A9" s="17" t="s">
        <v>28</v>
      </c>
      <c r="B9" s="16" t="s">
        <v>184</v>
      </c>
      <c r="C9" s="16" t="s">
        <v>185</v>
      </c>
      <c r="D9" s="16" t="s">
        <v>186</v>
      </c>
      <c r="E9" s="16" t="s">
        <v>269</v>
      </c>
      <c r="F9" s="16" t="s">
        <v>57</v>
      </c>
      <c r="G9" s="21" t="s">
        <v>187</v>
      </c>
      <c r="H9" s="20" t="s">
        <v>60</v>
      </c>
      <c r="I9" s="20" t="s">
        <v>138</v>
      </c>
      <c r="J9" s="17"/>
      <c r="K9" s="17" t="str">
        <f>"90,0"</f>
        <v>90,0</v>
      </c>
      <c r="L9" s="17" t="str">
        <f>"89,9730"</f>
        <v>89,9730</v>
      </c>
      <c r="M9" s="16" t="s">
        <v>231</v>
      </c>
    </row>
    <row r="10" spans="1:13">
      <c r="A10" s="19" t="s">
        <v>28</v>
      </c>
      <c r="B10" s="18" t="s">
        <v>43</v>
      </c>
      <c r="C10" s="18" t="s">
        <v>44</v>
      </c>
      <c r="D10" s="18" t="s">
        <v>45</v>
      </c>
      <c r="E10" s="18" t="s">
        <v>270</v>
      </c>
      <c r="F10" s="18" t="s">
        <v>92</v>
      </c>
      <c r="G10" s="23" t="s">
        <v>52</v>
      </c>
      <c r="H10" s="23" t="s">
        <v>53</v>
      </c>
      <c r="I10" s="22" t="s">
        <v>38</v>
      </c>
      <c r="J10" s="19"/>
      <c r="K10" s="19" t="str">
        <f>"140,0"</f>
        <v>140,0</v>
      </c>
      <c r="L10" s="19" t="str">
        <f>"143,5100"</f>
        <v>143,5100</v>
      </c>
      <c r="M10" s="18" t="s">
        <v>249</v>
      </c>
    </row>
    <row r="11" spans="1:13">
      <c r="B11" s="5" t="s">
        <v>29</v>
      </c>
    </row>
    <row r="12" spans="1:13" ht="16">
      <c r="A12" s="51" t="s">
        <v>130</v>
      </c>
      <c r="B12" s="51"/>
      <c r="C12" s="52"/>
      <c r="D12" s="52"/>
      <c r="E12" s="52"/>
      <c r="F12" s="52"/>
      <c r="G12" s="52"/>
      <c r="H12" s="52"/>
      <c r="I12" s="52"/>
      <c r="J12" s="52"/>
    </row>
    <row r="13" spans="1:13">
      <c r="A13" s="17" t="s">
        <v>28</v>
      </c>
      <c r="B13" s="16" t="s">
        <v>188</v>
      </c>
      <c r="C13" s="16" t="s">
        <v>241</v>
      </c>
      <c r="D13" s="16" t="s">
        <v>189</v>
      </c>
      <c r="E13" s="16" t="s">
        <v>272</v>
      </c>
      <c r="F13" s="16" t="s">
        <v>92</v>
      </c>
      <c r="G13" s="21" t="s">
        <v>93</v>
      </c>
      <c r="H13" s="21" t="s">
        <v>53</v>
      </c>
      <c r="I13" s="20" t="s">
        <v>58</v>
      </c>
      <c r="J13" s="17"/>
      <c r="K13" s="17" t="str">
        <f>"140,0"</f>
        <v>140,0</v>
      </c>
      <c r="L13" s="17" t="str">
        <f>"109,3120"</f>
        <v>109,3120</v>
      </c>
      <c r="M13" s="16" t="s">
        <v>249</v>
      </c>
    </row>
    <row r="14" spans="1:13">
      <c r="A14" s="19" t="s">
        <v>28</v>
      </c>
      <c r="B14" s="18" t="s">
        <v>190</v>
      </c>
      <c r="C14" s="18" t="s">
        <v>233</v>
      </c>
      <c r="D14" s="18" t="s">
        <v>191</v>
      </c>
      <c r="E14" s="18" t="s">
        <v>271</v>
      </c>
      <c r="F14" s="18" t="s">
        <v>92</v>
      </c>
      <c r="G14" s="23" t="s">
        <v>17</v>
      </c>
      <c r="H14" s="23" t="s">
        <v>61</v>
      </c>
      <c r="I14" s="22" t="s">
        <v>105</v>
      </c>
      <c r="J14" s="19"/>
      <c r="K14" s="19" t="str">
        <f>"165,0"</f>
        <v>165,0</v>
      </c>
      <c r="L14" s="19" t="str">
        <f>"123,4860"</f>
        <v>123,4860</v>
      </c>
      <c r="M14" s="18" t="s">
        <v>250</v>
      </c>
    </row>
    <row r="15" spans="1:13">
      <c r="B15" s="5" t="s">
        <v>29</v>
      </c>
    </row>
    <row r="16" spans="1:13" ht="16">
      <c r="A16" s="51" t="s">
        <v>88</v>
      </c>
      <c r="B16" s="51"/>
      <c r="C16" s="52"/>
      <c r="D16" s="52"/>
      <c r="E16" s="52"/>
      <c r="F16" s="52"/>
      <c r="G16" s="52"/>
      <c r="H16" s="52"/>
      <c r="I16" s="52"/>
      <c r="J16" s="52"/>
    </row>
    <row r="17" spans="1:13">
      <c r="A17" s="8" t="s">
        <v>28</v>
      </c>
      <c r="B17" s="7" t="s">
        <v>193</v>
      </c>
      <c r="C17" s="7" t="s">
        <v>194</v>
      </c>
      <c r="D17" s="7" t="s">
        <v>195</v>
      </c>
      <c r="E17" s="7" t="s">
        <v>269</v>
      </c>
      <c r="F17" s="7" t="s">
        <v>81</v>
      </c>
      <c r="G17" s="14" t="s">
        <v>14</v>
      </c>
      <c r="H17" s="14" t="s">
        <v>196</v>
      </c>
      <c r="I17" s="14" t="s">
        <v>67</v>
      </c>
      <c r="J17" s="8"/>
      <c r="K17" s="8" t="str">
        <f>"220,0"</f>
        <v>220,0</v>
      </c>
      <c r="L17" s="8" t="str">
        <f>"140,1950"</f>
        <v>140,1950</v>
      </c>
      <c r="M17" s="7" t="s">
        <v>259</v>
      </c>
    </row>
    <row r="18" spans="1:13">
      <c r="B18" s="5" t="s">
        <v>29</v>
      </c>
    </row>
    <row r="19" spans="1:13" ht="16">
      <c r="A19" s="51" t="s">
        <v>155</v>
      </c>
      <c r="B19" s="51"/>
      <c r="C19" s="52"/>
      <c r="D19" s="52"/>
      <c r="E19" s="52"/>
      <c r="F19" s="52"/>
      <c r="G19" s="52"/>
      <c r="H19" s="52"/>
      <c r="I19" s="52"/>
      <c r="J19" s="52"/>
    </row>
    <row r="20" spans="1:13">
      <c r="A20" s="8" t="s">
        <v>28</v>
      </c>
      <c r="B20" s="7" t="s">
        <v>159</v>
      </c>
      <c r="C20" s="7" t="s">
        <v>160</v>
      </c>
      <c r="D20" s="7" t="s">
        <v>161</v>
      </c>
      <c r="E20" s="7" t="s">
        <v>269</v>
      </c>
      <c r="F20" s="7" t="s">
        <v>103</v>
      </c>
      <c r="G20" s="14" t="s">
        <v>118</v>
      </c>
      <c r="H20" s="14" t="s">
        <v>119</v>
      </c>
      <c r="I20" s="14" t="s">
        <v>14</v>
      </c>
      <c r="J20" s="8"/>
      <c r="K20" s="8" t="str">
        <f>"200,0"</f>
        <v>200,0</v>
      </c>
      <c r="L20" s="8" t="str">
        <f>"113,9500"</f>
        <v>113,9500</v>
      </c>
      <c r="M20" s="7" t="s">
        <v>251</v>
      </c>
    </row>
    <row r="21" spans="1:13">
      <c r="B21" s="5" t="s">
        <v>29</v>
      </c>
    </row>
    <row r="22" spans="1:13" ht="16">
      <c r="A22" s="51" t="s">
        <v>68</v>
      </c>
      <c r="B22" s="51"/>
      <c r="C22" s="52"/>
      <c r="D22" s="52"/>
      <c r="E22" s="52"/>
      <c r="F22" s="52"/>
      <c r="G22" s="52"/>
      <c r="H22" s="52"/>
      <c r="I22" s="52"/>
      <c r="J22" s="52"/>
    </row>
    <row r="23" spans="1:13">
      <c r="A23" s="8" t="s">
        <v>28</v>
      </c>
      <c r="B23" s="7" t="s">
        <v>197</v>
      </c>
      <c r="C23" s="7" t="s">
        <v>198</v>
      </c>
      <c r="D23" s="7" t="s">
        <v>199</v>
      </c>
      <c r="E23" s="7" t="s">
        <v>269</v>
      </c>
      <c r="F23" s="7" t="s">
        <v>92</v>
      </c>
      <c r="G23" s="14" t="s">
        <v>200</v>
      </c>
      <c r="H23" s="14" t="s">
        <v>39</v>
      </c>
      <c r="I23" s="15" t="s">
        <v>40</v>
      </c>
      <c r="J23" s="8"/>
      <c r="K23" s="8" t="str">
        <f>"230,0"</f>
        <v>230,0</v>
      </c>
      <c r="L23" s="8" t="str">
        <f>"127,0980"</f>
        <v>127,0980</v>
      </c>
      <c r="M23" s="7" t="s">
        <v>249</v>
      </c>
    </row>
    <row r="24" spans="1:13">
      <c r="B24" s="5" t="s">
        <v>29</v>
      </c>
    </row>
  </sheetData>
  <mergeCells count="17">
    <mergeCell ref="A22:J22"/>
    <mergeCell ref="A5:J5"/>
    <mergeCell ref="A8:J8"/>
    <mergeCell ref="A12:J12"/>
    <mergeCell ref="A16:J16"/>
    <mergeCell ref="A19:J19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11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2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1.6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7.83203125" style="5" customWidth="1"/>
    <col min="14" max="16384" width="9.1640625" style="3"/>
  </cols>
  <sheetData>
    <row r="1" spans="1:13" s="2" customFormat="1" ht="29" customHeight="1">
      <c r="A1" s="32" t="s">
        <v>264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" customHeight="1" thickBot="1">
      <c r="A2" s="36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s="1" customFormat="1" ht="12.75" customHeight="1">
      <c r="A3" s="40" t="s">
        <v>266</v>
      </c>
      <c r="B3" s="49" t="s">
        <v>0</v>
      </c>
      <c r="C3" s="42" t="s">
        <v>267</v>
      </c>
      <c r="D3" s="42" t="s">
        <v>6</v>
      </c>
      <c r="E3" s="44" t="s">
        <v>268</v>
      </c>
      <c r="F3" s="44" t="s">
        <v>5</v>
      </c>
      <c r="G3" s="44" t="s">
        <v>9</v>
      </c>
      <c r="H3" s="44"/>
      <c r="I3" s="44"/>
      <c r="J3" s="44"/>
      <c r="K3" s="44" t="s">
        <v>126</v>
      </c>
      <c r="L3" s="44" t="s">
        <v>3</v>
      </c>
      <c r="M3" s="45" t="s">
        <v>2</v>
      </c>
    </row>
    <row r="4" spans="1:13" s="1" customFormat="1" ht="21" customHeight="1" thickBot="1">
      <c r="A4" s="41"/>
      <c r="B4" s="50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43"/>
      <c r="L4" s="43"/>
      <c r="M4" s="46"/>
    </row>
    <row r="5" spans="1:13" ht="16">
      <c r="A5" s="47" t="s">
        <v>42</v>
      </c>
      <c r="B5" s="47"/>
      <c r="C5" s="48"/>
      <c r="D5" s="48"/>
      <c r="E5" s="48"/>
      <c r="F5" s="48"/>
      <c r="G5" s="48"/>
      <c r="H5" s="48"/>
      <c r="I5" s="48"/>
      <c r="J5" s="48"/>
    </row>
    <row r="6" spans="1:13">
      <c r="A6" s="8" t="s">
        <v>28</v>
      </c>
      <c r="B6" s="7" t="s">
        <v>43</v>
      </c>
      <c r="C6" s="7" t="s">
        <v>44</v>
      </c>
      <c r="D6" s="7" t="s">
        <v>45</v>
      </c>
      <c r="E6" s="7" t="s">
        <v>270</v>
      </c>
      <c r="F6" s="7" t="s">
        <v>92</v>
      </c>
      <c r="G6" s="14" t="s">
        <v>52</v>
      </c>
      <c r="H6" s="14" t="s">
        <v>53</v>
      </c>
      <c r="I6" s="15" t="s">
        <v>38</v>
      </c>
      <c r="J6" s="8"/>
      <c r="K6" s="8" t="str">
        <f>"140,0"</f>
        <v>140,0</v>
      </c>
      <c r="L6" s="8" t="str">
        <f>"143,5100"</f>
        <v>143,5100</v>
      </c>
      <c r="M6" s="7" t="s">
        <v>249</v>
      </c>
    </row>
    <row r="7" spans="1:13">
      <c r="B7" s="5" t="s">
        <v>29</v>
      </c>
    </row>
    <row r="8" spans="1:13" ht="16">
      <c r="A8" s="51" t="s">
        <v>10</v>
      </c>
      <c r="B8" s="51"/>
      <c r="C8" s="52"/>
      <c r="D8" s="52"/>
      <c r="E8" s="52"/>
      <c r="F8" s="52"/>
      <c r="G8" s="52"/>
      <c r="H8" s="52"/>
      <c r="I8" s="52"/>
      <c r="J8" s="52"/>
    </row>
    <row r="9" spans="1:13">
      <c r="A9" s="17" t="s">
        <v>28</v>
      </c>
      <c r="B9" s="16" t="s">
        <v>171</v>
      </c>
      <c r="C9" s="16" t="s">
        <v>242</v>
      </c>
      <c r="D9" s="16" t="s">
        <v>172</v>
      </c>
      <c r="E9" s="16" t="s">
        <v>276</v>
      </c>
      <c r="F9" s="16" t="s">
        <v>92</v>
      </c>
      <c r="G9" s="21" t="s">
        <v>18</v>
      </c>
      <c r="H9" s="21" t="s">
        <v>62</v>
      </c>
      <c r="I9" s="21" t="s">
        <v>118</v>
      </c>
      <c r="J9" s="17"/>
      <c r="K9" s="17" t="str">
        <f>"180,0"</f>
        <v>180,0</v>
      </c>
      <c r="L9" s="17" t="str">
        <f>"106,3980"</f>
        <v>106,3980</v>
      </c>
      <c r="M9" s="16" t="s">
        <v>231</v>
      </c>
    </row>
    <row r="10" spans="1:13">
      <c r="A10" s="19" t="s">
        <v>28</v>
      </c>
      <c r="B10" s="18" t="s">
        <v>173</v>
      </c>
      <c r="C10" s="18" t="s">
        <v>174</v>
      </c>
      <c r="D10" s="18" t="s">
        <v>175</v>
      </c>
      <c r="E10" s="18" t="s">
        <v>277</v>
      </c>
      <c r="F10" s="18" t="s">
        <v>92</v>
      </c>
      <c r="G10" s="23" t="s">
        <v>35</v>
      </c>
      <c r="H10" s="23" t="s">
        <v>176</v>
      </c>
      <c r="I10" s="23" t="s">
        <v>16</v>
      </c>
      <c r="J10" s="19"/>
      <c r="K10" s="19" t="str">
        <f>"207,5"</f>
        <v>207,5</v>
      </c>
      <c r="L10" s="19" t="str">
        <f>"146,3884"</f>
        <v>146,3884</v>
      </c>
      <c r="M10" s="18" t="s">
        <v>230</v>
      </c>
    </row>
    <row r="11" spans="1:13">
      <c r="B11" s="5" t="s">
        <v>29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6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7.6640625" style="5" bestFit="1" customWidth="1"/>
    <col min="4" max="4" width="21.5" style="5" bestFit="1" customWidth="1"/>
    <col min="5" max="5" width="10.5" style="5" bestFit="1" customWidth="1"/>
    <col min="6" max="6" width="31.6640625" style="5" bestFit="1" customWidth="1"/>
    <col min="7" max="9" width="4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19.83203125" style="5" customWidth="1"/>
    <col min="14" max="16384" width="9.1640625" style="3"/>
  </cols>
  <sheetData>
    <row r="1" spans="1:13" s="2" customFormat="1" ht="29" customHeight="1">
      <c r="A1" s="32" t="s">
        <v>224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" customHeight="1" thickBot="1">
      <c r="A2" s="36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s="1" customFormat="1" ht="12.75" customHeight="1">
      <c r="A3" s="40" t="s">
        <v>266</v>
      </c>
      <c r="B3" s="49" t="s">
        <v>0</v>
      </c>
      <c r="C3" s="42" t="s">
        <v>267</v>
      </c>
      <c r="D3" s="42" t="s">
        <v>6</v>
      </c>
      <c r="E3" s="44" t="s">
        <v>268</v>
      </c>
      <c r="F3" s="44" t="s">
        <v>5</v>
      </c>
      <c r="G3" s="44" t="s">
        <v>265</v>
      </c>
      <c r="H3" s="44"/>
      <c r="I3" s="44"/>
      <c r="J3" s="44"/>
      <c r="K3" s="44" t="s">
        <v>126</v>
      </c>
      <c r="L3" s="44" t="s">
        <v>3</v>
      </c>
      <c r="M3" s="45" t="s">
        <v>2</v>
      </c>
    </row>
    <row r="4" spans="1:13" s="1" customFormat="1" ht="21" customHeight="1" thickBot="1">
      <c r="A4" s="41"/>
      <c r="B4" s="50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43"/>
      <c r="L4" s="43"/>
      <c r="M4" s="46"/>
    </row>
    <row r="5" spans="1:13" ht="16">
      <c r="A5" s="47" t="s">
        <v>42</v>
      </c>
      <c r="B5" s="47"/>
      <c r="C5" s="48"/>
      <c r="D5" s="48"/>
      <c r="E5" s="48"/>
      <c r="F5" s="48"/>
      <c r="G5" s="48"/>
      <c r="H5" s="48"/>
      <c r="I5" s="48"/>
      <c r="J5" s="48"/>
    </row>
    <row r="6" spans="1:13">
      <c r="A6" s="8" t="s">
        <v>28</v>
      </c>
      <c r="B6" s="7" t="s">
        <v>128</v>
      </c>
      <c r="C6" s="7" t="s">
        <v>243</v>
      </c>
      <c r="D6" s="7" t="s">
        <v>129</v>
      </c>
      <c r="E6" s="7" t="s">
        <v>278</v>
      </c>
      <c r="F6" s="7" t="s">
        <v>92</v>
      </c>
      <c r="G6" s="14" t="s">
        <v>84</v>
      </c>
      <c r="H6" s="14" t="s">
        <v>217</v>
      </c>
      <c r="I6" s="15" t="s">
        <v>218</v>
      </c>
      <c r="J6" s="8"/>
      <c r="K6" s="8" t="str">
        <f>"45,0"</f>
        <v>45,0</v>
      </c>
      <c r="L6" s="8" t="str">
        <f>"37,5390"</f>
        <v>37,5390</v>
      </c>
      <c r="M6" s="7" t="s">
        <v>254</v>
      </c>
    </row>
    <row r="7" spans="1:13">
      <c r="B7" s="5" t="s">
        <v>29</v>
      </c>
    </row>
    <row r="8" spans="1:13" ht="16">
      <c r="A8" s="51" t="s">
        <v>130</v>
      </c>
      <c r="B8" s="51"/>
      <c r="C8" s="52"/>
      <c r="D8" s="52"/>
      <c r="E8" s="52"/>
      <c r="F8" s="52"/>
      <c r="G8" s="52"/>
      <c r="H8" s="52"/>
      <c r="I8" s="52"/>
      <c r="J8" s="52"/>
    </row>
    <row r="9" spans="1:13">
      <c r="A9" s="8" t="s">
        <v>28</v>
      </c>
      <c r="B9" s="7" t="s">
        <v>131</v>
      </c>
      <c r="C9" s="7" t="s">
        <v>132</v>
      </c>
      <c r="D9" s="7" t="s">
        <v>133</v>
      </c>
      <c r="E9" s="7" t="s">
        <v>269</v>
      </c>
      <c r="F9" s="7" t="s">
        <v>92</v>
      </c>
      <c r="G9" s="14" t="s">
        <v>84</v>
      </c>
      <c r="H9" s="14" t="s">
        <v>219</v>
      </c>
      <c r="I9" s="14" t="s">
        <v>218</v>
      </c>
      <c r="J9" s="8"/>
      <c r="K9" s="8" t="str">
        <f>"50,0"</f>
        <v>50,0</v>
      </c>
      <c r="L9" s="8" t="str">
        <f>"37,6100"</f>
        <v>37,6100</v>
      </c>
      <c r="M9" s="7" t="s">
        <v>231</v>
      </c>
    </row>
    <row r="10" spans="1:13">
      <c r="B10" s="5" t="s">
        <v>29</v>
      </c>
    </row>
    <row r="11" spans="1:13" ht="16">
      <c r="A11" s="51" t="s">
        <v>139</v>
      </c>
      <c r="B11" s="51"/>
      <c r="C11" s="52"/>
      <c r="D11" s="52"/>
      <c r="E11" s="52"/>
      <c r="F11" s="52"/>
      <c r="G11" s="52"/>
      <c r="H11" s="52"/>
      <c r="I11" s="52"/>
      <c r="J11" s="52"/>
    </row>
    <row r="12" spans="1:13">
      <c r="A12" s="8" t="s">
        <v>28</v>
      </c>
      <c r="B12" s="7" t="s">
        <v>140</v>
      </c>
      <c r="C12" s="7" t="s">
        <v>141</v>
      </c>
      <c r="D12" s="7" t="s">
        <v>142</v>
      </c>
      <c r="E12" s="7" t="s">
        <v>269</v>
      </c>
      <c r="F12" s="7" t="s">
        <v>92</v>
      </c>
      <c r="G12" s="14" t="s">
        <v>220</v>
      </c>
      <c r="H12" s="14" t="s">
        <v>51</v>
      </c>
      <c r="I12" s="14" t="s">
        <v>181</v>
      </c>
      <c r="J12" s="8"/>
      <c r="K12" s="8" t="str">
        <f>"65,0"</f>
        <v>65,0</v>
      </c>
      <c r="L12" s="8" t="str">
        <f>"45,1100"</f>
        <v>45,1100</v>
      </c>
      <c r="M12" s="7" t="s">
        <v>231</v>
      </c>
    </row>
    <row r="13" spans="1:13">
      <c r="B13" s="5" t="s">
        <v>29</v>
      </c>
    </row>
    <row r="14" spans="1:13" ht="16">
      <c r="A14" s="51" t="s">
        <v>30</v>
      </c>
      <c r="B14" s="51"/>
      <c r="C14" s="52"/>
      <c r="D14" s="52"/>
      <c r="E14" s="52"/>
      <c r="F14" s="52"/>
      <c r="G14" s="52"/>
      <c r="H14" s="52"/>
      <c r="I14" s="52"/>
      <c r="J14" s="52"/>
    </row>
    <row r="15" spans="1:13">
      <c r="A15" s="8" t="s">
        <v>28</v>
      </c>
      <c r="B15" s="7" t="s">
        <v>221</v>
      </c>
      <c r="C15" s="7" t="s">
        <v>222</v>
      </c>
      <c r="D15" s="7" t="s">
        <v>223</v>
      </c>
      <c r="E15" s="7" t="s">
        <v>269</v>
      </c>
      <c r="F15" s="7" t="s">
        <v>92</v>
      </c>
      <c r="G15" s="15" t="s">
        <v>218</v>
      </c>
      <c r="H15" s="14" t="s">
        <v>218</v>
      </c>
      <c r="I15" s="15" t="s">
        <v>50</v>
      </c>
      <c r="J15" s="8"/>
      <c r="K15" s="8" t="str">
        <f>"50,0"</f>
        <v>50,0</v>
      </c>
      <c r="L15" s="8" t="str">
        <f>"32,6725"</f>
        <v>32,6725</v>
      </c>
      <c r="M15" s="7" t="s">
        <v>231</v>
      </c>
    </row>
    <row r="16" spans="1:13">
      <c r="B16" s="5" t="s">
        <v>29</v>
      </c>
    </row>
  </sheetData>
  <mergeCells count="15">
    <mergeCell ref="A8:J8"/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5">
    <pageSetUpPr fitToPage="1"/>
  </sheetPr>
  <dimension ref="A1:U7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20.66406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0.66406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8" style="5" customWidth="1"/>
    <col min="22" max="16384" width="9.1640625" style="3"/>
  </cols>
  <sheetData>
    <row r="1" spans="1:21" s="2" customFormat="1" ht="29" customHeight="1">
      <c r="A1" s="32" t="s">
        <v>245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2" customFormat="1" ht="62" customHeight="1" thickBot="1">
      <c r="A2" s="36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/>
    </row>
    <row r="3" spans="1:21" s="1" customFormat="1" ht="12.75" customHeight="1">
      <c r="A3" s="40" t="s">
        <v>266</v>
      </c>
      <c r="B3" s="49" t="s">
        <v>0</v>
      </c>
      <c r="C3" s="42" t="s">
        <v>267</v>
      </c>
      <c r="D3" s="42" t="s">
        <v>6</v>
      </c>
      <c r="E3" s="44" t="s">
        <v>268</v>
      </c>
      <c r="F3" s="44" t="s">
        <v>5</v>
      </c>
      <c r="G3" s="44" t="s">
        <v>7</v>
      </c>
      <c r="H3" s="44"/>
      <c r="I3" s="44"/>
      <c r="J3" s="44"/>
      <c r="K3" s="44" t="s">
        <v>8</v>
      </c>
      <c r="L3" s="44"/>
      <c r="M3" s="44"/>
      <c r="N3" s="44"/>
      <c r="O3" s="44" t="s">
        <v>9</v>
      </c>
      <c r="P3" s="44"/>
      <c r="Q3" s="44"/>
      <c r="R3" s="44"/>
      <c r="S3" s="44" t="s">
        <v>1</v>
      </c>
      <c r="T3" s="44" t="s">
        <v>3</v>
      </c>
      <c r="U3" s="45" t="s">
        <v>2</v>
      </c>
    </row>
    <row r="4" spans="1:21" s="1" customFormat="1" ht="21" customHeight="1" thickBot="1">
      <c r="A4" s="41"/>
      <c r="B4" s="50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3"/>
      <c r="T4" s="43"/>
      <c r="U4" s="46"/>
    </row>
    <row r="5" spans="1:21" ht="16">
      <c r="A5" s="47" t="s">
        <v>10</v>
      </c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1">
      <c r="A6" s="8" t="s">
        <v>28</v>
      </c>
      <c r="B6" s="7" t="s">
        <v>11</v>
      </c>
      <c r="C6" s="7" t="s">
        <v>12</v>
      </c>
      <c r="D6" s="7" t="s">
        <v>13</v>
      </c>
      <c r="E6" s="7" t="s">
        <v>270</v>
      </c>
      <c r="F6" s="7" t="s">
        <v>92</v>
      </c>
      <c r="G6" s="14" t="s">
        <v>14</v>
      </c>
      <c r="H6" s="14" t="s">
        <v>15</v>
      </c>
      <c r="I6" s="14" t="s">
        <v>16</v>
      </c>
      <c r="J6" s="8"/>
      <c r="K6" s="14" t="s">
        <v>17</v>
      </c>
      <c r="L6" s="14" t="s">
        <v>18</v>
      </c>
      <c r="M6" s="15" t="s">
        <v>19</v>
      </c>
      <c r="N6" s="8"/>
      <c r="O6" s="14" t="s">
        <v>20</v>
      </c>
      <c r="P6" s="14" t="s">
        <v>21</v>
      </c>
      <c r="Q6" s="15" t="s">
        <v>22</v>
      </c>
      <c r="R6" s="8"/>
      <c r="S6" s="8" t="str">
        <f>"612,5"</f>
        <v>612,5</v>
      </c>
      <c r="T6" s="8" t="str">
        <f>"393,1024"</f>
        <v>393,1024</v>
      </c>
      <c r="U6" s="7" t="s">
        <v>230</v>
      </c>
    </row>
    <row r="7" spans="1:21">
      <c r="B7" s="5" t="s">
        <v>29</v>
      </c>
    </row>
  </sheetData>
  <mergeCells count="14">
    <mergeCell ref="A5:R5"/>
    <mergeCell ref="B3:B4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U14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6.6640625" style="5" bestFit="1" customWidth="1"/>
    <col min="3" max="3" width="27.6640625" style="5" bestFit="1" customWidth="1"/>
    <col min="4" max="4" width="21.5" style="5" bestFit="1" customWidth="1"/>
    <col min="5" max="5" width="10.5" style="5" bestFit="1" customWidth="1"/>
    <col min="6" max="6" width="31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27" bestFit="1" customWidth="1"/>
    <col min="20" max="20" width="8.5" style="6" bestFit="1" customWidth="1"/>
    <col min="21" max="21" width="19.33203125" style="5" customWidth="1"/>
    <col min="22" max="16384" width="9.1640625" style="3"/>
  </cols>
  <sheetData>
    <row r="1" spans="1:21" s="2" customFormat="1" ht="29" customHeight="1">
      <c r="A1" s="32" t="s">
        <v>246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2" customFormat="1" ht="62" customHeight="1" thickBot="1">
      <c r="A2" s="36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/>
    </row>
    <row r="3" spans="1:21" s="1" customFormat="1" ht="12.75" customHeight="1">
      <c r="A3" s="40" t="s">
        <v>266</v>
      </c>
      <c r="B3" s="49" t="s">
        <v>0</v>
      </c>
      <c r="C3" s="42" t="s">
        <v>267</v>
      </c>
      <c r="D3" s="42" t="s">
        <v>6</v>
      </c>
      <c r="E3" s="44" t="s">
        <v>268</v>
      </c>
      <c r="F3" s="44" t="s">
        <v>5</v>
      </c>
      <c r="G3" s="44" t="s">
        <v>7</v>
      </c>
      <c r="H3" s="44"/>
      <c r="I3" s="44"/>
      <c r="J3" s="44"/>
      <c r="K3" s="44" t="s">
        <v>8</v>
      </c>
      <c r="L3" s="44"/>
      <c r="M3" s="44"/>
      <c r="N3" s="44"/>
      <c r="O3" s="44" t="s">
        <v>9</v>
      </c>
      <c r="P3" s="44"/>
      <c r="Q3" s="44"/>
      <c r="R3" s="44"/>
      <c r="S3" s="53" t="s">
        <v>1</v>
      </c>
      <c r="T3" s="44" t="s">
        <v>3</v>
      </c>
      <c r="U3" s="45" t="s">
        <v>2</v>
      </c>
    </row>
    <row r="4" spans="1:21" s="1" customFormat="1" ht="21" customHeight="1" thickBot="1">
      <c r="A4" s="41"/>
      <c r="B4" s="50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4"/>
      <c r="T4" s="43"/>
      <c r="U4" s="46"/>
    </row>
    <row r="5" spans="1:21" ht="16">
      <c r="A5" s="47" t="s">
        <v>42</v>
      </c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1">
      <c r="A6" s="8" t="s">
        <v>28</v>
      </c>
      <c r="B6" s="7" t="s">
        <v>43</v>
      </c>
      <c r="C6" s="7" t="s">
        <v>54</v>
      </c>
      <c r="D6" s="7" t="s">
        <v>45</v>
      </c>
      <c r="E6" s="7" t="s">
        <v>269</v>
      </c>
      <c r="F6" s="7" t="s">
        <v>92</v>
      </c>
      <c r="G6" s="14" t="s">
        <v>46</v>
      </c>
      <c r="H6" s="14" t="s">
        <v>47</v>
      </c>
      <c r="I6" s="14" t="s">
        <v>48</v>
      </c>
      <c r="J6" s="8"/>
      <c r="K6" s="14" t="s">
        <v>49</v>
      </c>
      <c r="L6" s="14" t="s">
        <v>50</v>
      </c>
      <c r="M6" s="14" t="s">
        <v>51</v>
      </c>
      <c r="N6" s="8"/>
      <c r="O6" s="14" t="s">
        <v>52</v>
      </c>
      <c r="P6" s="14" t="s">
        <v>53</v>
      </c>
      <c r="Q6" s="15" t="s">
        <v>38</v>
      </c>
      <c r="R6" s="8"/>
      <c r="S6" s="28" t="str">
        <f>"317,5"</f>
        <v>317,5</v>
      </c>
      <c r="T6" s="8" t="str">
        <f>"315,6744"</f>
        <v>315,6744</v>
      </c>
      <c r="U6" s="7" t="s">
        <v>247</v>
      </c>
    </row>
    <row r="7" spans="1:21">
      <c r="B7" s="5" t="s">
        <v>29</v>
      </c>
    </row>
    <row r="8" spans="1:21" ht="16">
      <c r="A8" s="51" t="s">
        <v>30</v>
      </c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21">
      <c r="A9" s="17" t="s">
        <v>28</v>
      </c>
      <c r="B9" s="16" t="s">
        <v>55</v>
      </c>
      <c r="C9" s="16" t="s">
        <v>232</v>
      </c>
      <c r="D9" s="16" t="s">
        <v>56</v>
      </c>
      <c r="E9" s="16" t="s">
        <v>271</v>
      </c>
      <c r="F9" s="16" t="s">
        <v>57</v>
      </c>
      <c r="G9" s="20" t="s">
        <v>38</v>
      </c>
      <c r="H9" s="21" t="s">
        <v>38</v>
      </c>
      <c r="I9" s="20" t="s">
        <v>58</v>
      </c>
      <c r="J9" s="17"/>
      <c r="K9" s="21" t="s">
        <v>59</v>
      </c>
      <c r="L9" s="20" t="s">
        <v>60</v>
      </c>
      <c r="M9" s="20" t="s">
        <v>60</v>
      </c>
      <c r="N9" s="17"/>
      <c r="O9" s="21" t="s">
        <v>58</v>
      </c>
      <c r="P9" s="21" t="s">
        <v>61</v>
      </c>
      <c r="Q9" s="21" t="s">
        <v>62</v>
      </c>
      <c r="R9" s="17"/>
      <c r="S9" s="29" t="str">
        <f>"415,0"</f>
        <v>415,0</v>
      </c>
      <c r="T9" s="17" t="str">
        <f>"275,3525"</f>
        <v>275,3525</v>
      </c>
      <c r="U9" s="16" t="s">
        <v>231</v>
      </c>
    </row>
    <row r="10" spans="1:21">
      <c r="A10" s="19" t="s">
        <v>77</v>
      </c>
      <c r="B10" s="18" t="s">
        <v>63</v>
      </c>
      <c r="C10" s="18" t="s">
        <v>64</v>
      </c>
      <c r="D10" s="18" t="s">
        <v>65</v>
      </c>
      <c r="E10" s="18" t="s">
        <v>269</v>
      </c>
      <c r="F10" s="18" t="s">
        <v>92</v>
      </c>
      <c r="G10" s="22" t="s">
        <v>14</v>
      </c>
      <c r="H10" s="22" t="s">
        <v>14</v>
      </c>
      <c r="I10" s="22" t="s">
        <v>14</v>
      </c>
      <c r="J10" s="19"/>
      <c r="K10" s="22"/>
      <c r="L10" s="19"/>
      <c r="M10" s="19"/>
      <c r="N10" s="19"/>
      <c r="O10" s="22"/>
      <c r="P10" s="19"/>
      <c r="Q10" s="19"/>
      <c r="R10" s="19"/>
      <c r="S10" s="30">
        <v>0</v>
      </c>
      <c r="T10" s="19" t="str">
        <f>"0,0000"</f>
        <v>0,0000</v>
      </c>
      <c r="U10" s="18" t="s">
        <v>231</v>
      </c>
    </row>
    <row r="11" spans="1:21">
      <c r="B11" s="5" t="s">
        <v>29</v>
      </c>
    </row>
    <row r="12" spans="1:21" ht="16">
      <c r="A12" s="51" t="s">
        <v>68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21">
      <c r="A13" s="8" t="s">
        <v>28</v>
      </c>
      <c r="B13" s="7" t="s">
        <v>69</v>
      </c>
      <c r="C13" s="7" t="s">
        <v>70</v>
      </c>
      <c r="D13" s="7" t="s">
        <v>71</v>
      </c>
      <c r="E13" s="7" t="s">
        <v>269</v>
      </c>
      <c r="F13" s="7" t="s">
        <v>92</v>
      </c>
      <c r="G13" s="14" t="s">
        <v>67</v>
      </c>
      <c r="H13" s="15" t="s">
        <v>39</v>
      </c>
      <c r="I13" s="14" t="s">
        <v>72</v>
      </c>
      <c r="J13" s="8"/>
      <c r="K13" s="14" t="s">
        <v>73</v>
      </c>
      <c r="L13" s="14" t="s">
        <v>61</v>
      </c>
      <c r="M13" s="15" t="s">
        <v>74</v>
      </c>
      <c r="N13" s="8"/>
      <c r="O13" s="15" t="s">
        <v>75</v>
      </c>
      <c r="P13" s="14" t="s">
        <v>72</v>
      </c>
      <c r="Q13" s="15" t="s">
        <v>40</v>
      </c>
      <c r="R13" s="8"/>
      <c r="S13" s="28" t="str">
        <f>"630,0"</f>
        <v>630,0</v>
      </c>
      <c r="T13" s="8" t="str">
        <f>"343,6020"</f>
        <v>343,6020</v>
      </c>
      <c r="U13" s="7" t="s">
        <v>76</v>
      </c>
    </row>
    <row r="14" spans="1:21">
      <c r="B14" s="5" t="s">
        <v>29</v>
      </c>
    </row>
  </sheetData>
  <mergeCells count="16">
    <mergeCell ref="A8:R8"/>
    <mergeCell ref="A12:R12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U7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6.83203125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0.6640625" style="5" bestFit="1" customWidth="1"/>
    <col min="7" max="9" width="5.5" style="6" customWidth="1"/>
    <col min="10" max="10" width="4.83203125" style="6" customWidth="1"/>
    <col min="11" max="13" width="4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7.5" style="5" customWidth="1"/>
    <col min="22" max="16384" width="9.1640625" style="3"/>
  </cols>
  <sheetData>
    <row r="1" spans="1:21" s="2" customFormat="1" ht="29" customHeight="1">
      <c r="A1" s="32" t="s">
        <v>248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2" customFormat="1" ht="62" customHeight="1" thickBot="1">
      <c r="A2" s="36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/>
    </row>
    <row r="3" spans="1:21" s="1" customFormat="1" ht="12.75" customHeight="1">
      <c r="A3" s="40" t="s">
        <v>266</v>
      </c>
      <c r="B3" s="49" t="s">
        <v>0</v>
      </c>
      <c r="C3" s="42" t="s">
        <v>267</v>
      </c>
      <c r="D3" s="42" t="s">
        <v>6</v>
      </c>
      <c r="E3" s="44" t="s">
        <v>268</v>
      </c>
      <c r="F3" s="44" t="s">
        <v>5</v>
      </c>
      <c r="G3" s="44" t="s">
        <v>7</v>
      </c>
      <c r="H3" s="44"/>
      <c r="I3" s="44"/>
      <c r="J3" s="44"/>
      <c r="K3" s="44" t="s">
        <v>8</v>
      </c>
      <c r="L3" s="44"/>
      <c r="M3" s="44"/>
      <c r="N3" s="44"/>
      <c r="O3" s="44" t="s">
        <v>9</v>
      </c>
      <c r="P3" s="44"/>
      <c r="Q3" s="44"/>
      <c r="R3" s="44"/>
      <c r="S3" s="44" t="s">
        <v>1</v>
      </c>
      <c r="T3" s="44" t="s">
        <v>3</v>
      </c>
      <c r="U3" s="45" t="s">
        <v>2</v>
      </c>
    </row>
    <row r="4" spans="1:21" s="1" customFormat="1" ht="21" customHeight="1" thickBot="1">
      <c r="A4" s="41"/>
      <c r="B4" s="50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3"/>
      <c r="T4" s="43"/>
      <c r="U4" s="46"/>
    </row>
    <row r="5" spans="1:21" ht="16">
      <c r="A5" s="47" t="s">
        <v>42</v>
      </c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1">
      <c r="A6" s="8" t="s">
        <v>28</v>
      </c>
      <c r="B6" s="7" t="s">
        <v>43</v>
      </c>
      <c r="C6" s="7" t="s">
        <v>44</v>
      </c>
      <c r="D6" s="7" t="s">
        <v>45</v>
      </c>
      <c r="E6" s="7" t="s">
        <v>270</v>
      </c>
      <c r="F6" s="7" t="s">
        <v>92</v>
      </c>
      <c r="G6" s="14" t="s">
        <v>46</v>
      </c>
      <c r="H6" s="14" t="s">
        <v>47</v>
      </c>
      <c r="I6" s="14" t="s">
        <v>48</v>
      </c>
      <c r="J6" s="8"/>
      <c r="K6" s="14" t="s">
        <v>49</v>
      </c>
      <c r="L6" s="14" t="s">
        <v>50</v>
      </c>
      <c r="M6" s="14" t="s">
        <v>51</v>
      </c>
      <c r="N6" s="8"/>
      <c r="O6" s="14" t="s">
        <v>52</v>
      </c>
      <c r="P6" s="14" t="s">
        <v>53</v>
      </c>
      <c r="Q6" s="15" t="s">
        <v>38</v>
      </c>
      <c r="R6" s="8"/>
      <c r="S6" s="8" t="str">
        <f>"317,5"</f>
        <v>317,5</v>
      </c>
      <c r="T6" s="8" t="str">
        <f>"325,4603"</f>
        <v>325,4603</v>
      </c>
      <c r="U6" s="7" t="s">
        <v>249</v>
      </c>
    </row>
    <row r="7" spans="1:21">
      <c r="B7" s="5" t="s">
        <v>29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19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7.6640625" style="5" bestFit="1" customWidth="1"/>
    <col min="4" max="4" width="21.5" style="5" bestFit="1" customWidth="1"/>
    <col min="5" max="5" width="10.5" style="5" bestFit="1" customWidth="1"/>
    <col min="6" max="6" width="31.3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1.6640625" style="5" bestFit="1" customWidth="1"/>
    <col min="18" max="16384" width="9.1640625" style="3"/>
  </cols>
  <sheetData>
    <row r="1" spans="1:17" s="2" customFormat="1" ht="29" customHeight="1">
      <c r="A1" s="32" t="s">
        <v>260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</row>
    <row r="2" spans="1:17" s="2" customFormat="1" ht="62" customHeight="1" thickBot="1">
      <c r="A2" s="36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</row>
    <row r="3" spans="1:17" s="1" customFormat="1" ht="12.75" customHeight="1">
      <c r="A3" s="40" t="s">
        <v>266</v>
      </c>
      <c r="B3" s="49" t="s">
        <v>0</v>
      </c>
      <c r="C3" s="42" t="s">
        <v>267</v>
      </c>
      <c r="D3" s="42" t="s">
        <v>6</v>
      </c>
      <c r="E3" s="44" t="s">
        <v>268</v>
      </c>
      <c r="F3" s="44" t="s">
        <v>5</v>
      </c>
      <c r="G3" s="44" t="s">
        <v>8</v>
      </c>
      <c r="H3" s="44"/>
      <c r="I3" s="44"/>
      <c r="J3" s="44"/>
      <c r="K3" s="44" t="s">
        <v>9</v>
      </c>
      <c r="L3" s="44"/>
      <c r="M3" s="44"/>
      <c r="N3" s="44"/>
      <c r="O3" s="44" t="s">
        <v>1</v>
      </c>
      <c r="P3" s="44" t="s">
        <v>3</v>
      </c>
      <c r="Q3" s="45" t="s">
        <v>2</v>
      </c>
    </row>
    <row r="4" spans="1:17" s="1" customFormat="1" ht="21" customHeight="1" thickBot="1">
      <c r="A4" s="41"/>
      <c r="B4" s="50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3"/>
      <c r="P4" s="43"/>
      <c r="Q4" s="46"/>
    </row>
    <row r="5" spans="1:17" ht="16">
      <c r="A5" s="47" t="s">
        <v>42</v>
      </c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7">
      <c r="A6" s="8" t="s">
        <v>28</v>
      </c>
      <c r="B6" s="7" t="s">
        <v>43</v>
      </c>
      <c r="C6" s="7" t="s">
        <v>44</v>
      </c>
      <c r="D6" s="7" t="s">
        <v>45</v>
      </c>
      <c r="E6" s="7" t="s">
        <v>270</v>
      </c>
      <c r="F6" s="7" t="s">
        <v>92</v>
      </c>
      <c r="G6" s="14" t="s">
        <v>49</v>
      </c>
      <c r="H6" s="14" t="s">
        <v>50</v>
      </c>
      <c r="I6" s="14" t="s">
        <v>51</v>
      </c>
      <c r="J6" s="8"/>
      <c r="K6" s="14" t="s">
        <v>52</v>
      </c>
      <c r="L6" s="14" t="s">
        <v>53</v>
      </c>
      <c r="M6" s="15" t="s">
        <v>38</v>
      </c>
      <c r="N6" s="8"/>
      <c r="O6" s="8" t="str">
        <f>"200,0"</f>
        <v>200,0</v>
      </c>
      <c r="P6" s="8" t="str">
        <f>"205,0143"</f>
        <v>205,0143</v>
      </c>
      <c r="Q6" s="7" t="s">
        <v>249</v>
      </c>
    </row>
    <row r="7" spans="1:17">
      <c r="B7" s="5" t="s">
        <v>29</v>
      </c>
    </row>
    <row r="8" spans="1:17" ht="16">
      <c r="A8" s="51" t="s">
        <v>130</v>
      </c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7">
      <c r="A9" s="8" t="s">
        <v>28</v>
      </c>
      <c r="B9" s="7" t="s">
        <v>190</v>
      </c>
      <c r="C9" s="7" t="s">
        <v>233</v>
      </c>
      <c r="D9" s="7" t="s">
        <v>191</v>
      </c>
      <c r="E9" s="7" t="s">
        <v>271</v>
      </c>
      <c r="F9" s="7" t="s">
        <v>92</v>
      </c>
      <c r="G9" s="14" t="s">
        <v>192</v>
      </c>
      <c r="H9" s="14" t="s">
        <v>183</v>
      </c>
      <c r="I9" s="15" t="s">
        <v>114</v>
      </c>
      <c r="J9" s="8"/>
      <c r="K9" s="14" t="s">
        <v>17</v>
      </c>
      <c r="L9" s="14" t="s">
        <v>61</v>
      </c>
      <c r="M9" s="15" t="s">
        <v>105</v>
      </c>
      <c r="N9" s="8"/>
      <c r="O9" s="8" t="str">
        <f>"247,5"</f>
        <v>247,5</v>
      </c>
      <c r="P9" s="8" t="str">
        <f>"185,2290"</f>
        <v>185,2290</v>
      </c>
      <c r="Q9" s="7" t="s">
        <v>250</v>
      </c>
    </row>
    <row r="10" spans="1:17">
      <c r="B10" s="5" t="s">
        <v>29</v>
      </c>
    </row>
    <row r="11" spans="1:17" ht="16">
      <c r="A11" s="51" t="s">
        <v>30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7">
      <c r="A12" s="8" t="s">
        <v>28</v>
      </c>
      <c r="B12" s="7" t="s">
        <v>63</v>
      </c>
      <c r="C12" s="7" t="s">
        <v>64</v>
      </c>
      <c r="D12" s="7" t="s">
        <v>65</v>
      </c>
      <c r="E12" s="7" t="s">
        <v>269</v>
      </c>
      <c r="F12" s="7" t="s">
        <v>92</v>
      </c>
      <c r="G12" s="14" t="s">
        <v>66</v>
      </c>
      <c r="H12" s="15" t="s">
        <v>93</v>
      </c>
      <c r="I12" s="15" t="s">
        <v>93</v>
      </c>
      <c r="J12" s="8"/>
      <c r="K12" s="14" t="s">
        <v>67</v>
      </c>
      <c r="L12" s="14" t="s">
        <v>39</v>
      </c>
      <c r="M12" s="15" t="s">
        <v>40</v>
      </c>
      <c r="N12" s="8"/>
      <c r="O12" s="8" t="str">
        <f>"350,0"</f>
        <v>350,0</v>
      </c>
      <c r="P12" s="8" t="str">
        <f>"226,8700"</f>
        <v>226,8700</v>
      </c>
      <c r="Q12" s="7" t="s">
        <v>231</v>
      </c>
    </row>
    <row r="13" spans="1:17">
      <c r="B13" s="5" t="s">
        <v>29</v>
      </c>
    </row>
    <row r="14" spans="1:17" ht="16">
      <c r="A14" s="51" t="s">
        <v>10</v>
      </c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17">
      <c r="A15" s="8" t="s">
        <v>28</v>
      </c>
      <c r="B15" s="7" t="s">
        <v>201</v>
      </c>
      <c r="C15" s="7" t="s">
        <v>202</v>
      </c>
      <c r="D15" s="7" t="s">
        <v>172</v>
      </c>
      <c r="E15" s="7" t="s">
        <v>269</v>
      </c>
      <c r="F15" s="7" t="s">
        <v>92</v>
      </c>
      <c r="G15" s="14" t="s">
        <v>52</v>
      </c>
      <c r="H15" s="14" t="s">
        <v>94</v>
      </c>
      <c r="I15" s="14" t="s">
        <v>36</v>
      </c>
      <c r="J15" s="8"/>
      <c r="K15" s="15" t="s">
        <v>14</v>
      </c>
      <c r="L15" s="14" t="s">
        <v>14</v>
      </c>
      <c r="M15" s="14" t="s">
        <v>196</v>
      </c>
      <c r="N15" s="8"/>
      <c r="O15" s="8" t="str">
        <f>"347,5"</f>
        <v>347,5</v>
      </c>
      <c r="P15" s="8" t="str">
        <f>"205,4072"</f>
        <v>205,4072</v>
      </c>
      <c r="Q15" s="7" t="s">
        <v>231</v>
      </c>
    </row>
    <row r="16" spans="1:17">
      <c r="B16" s="5" t="s">
        <v>29</v>
      </c>
    </row>
    <row r="17" spans="1:17" ht="16">
      <c r="A17" s="51" t="s">
        <v>155</v>
      </c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7">
      <c r="A18" s="8" t="s">
        <v>28</v>
      </c>
      <c r="B18" s="7" t="s">
        <v>159</v>
      </c>
      <c r="C18" s="7" t="s">
        <v>160</v>
      </c>
      <c r="D18" s="7" t="s">
        <v>161</v>
      </c>
      <c r="E18" s="7" t="s">
        <v>269</v>
      </c>
      <c r="F18" s="7" t="s">
        <v>103</v>
      </c>
      <c r="G18" s="14" t="s">
        <v>98</v>
      </c>
      <c r="H18" s="14" t="s">
        <v>48</v>
      </c>
      <c r="I18" s="14" t="s">
        <v>93</v>
      </c>
      <c r="J18" s="8"/>
      <c r="K18" s="14" t="s">
        <v>118</v>
      </c>
      <c r="L18" s="14" t="s">
        <v>119</v>
      </c>
      <c r="M18" s="14" t="s">
        <v>14</v>
      </c>
      <c r="N18" s="8"/>
      <c r="O18" s="8" t="str">
        <f>"325,0"</f>
        <v>325,0</v>
      </c>
      <c r="P18" s="8" t="str">
        <f>"185,1688"</f>
        <v>185,1688</v>
      </c>
      <c r="Q18" s="7" t="s">
        <v>251</v>
      </c>
    </row>
    <row r="19" spans="1:17">
      <c r="B19" s="5" t="s">
        <v>29</v>
      </c>
    </row>
  </sheetData>
  <mergeCells count="17">
    <mergeCell ref="A8:N8"/>
    <mergeCell ref="A11:N11"/>
    <mergeCell ref="A14:N14"/>
    <mergeCell ref="A17:N17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36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7.6640625" style="5" bestFit="1" customWidth="1"/>
    <col min="4" max="4" width="21.5" style="5" bestFit="1" customWidth="1"/>
    <col min="5" max="5" width="10.5" style="5" bestFit="1" customWidth="1"/>
    <col min="6" max="6" width="31.6640625" style="5" bestFit="1" customWidth="1"/>
    <col min="7" max="9" width="5.5" style="6" customWidth="1"/>
    <col min="10" max="10" width="4.83203125" style="6" customWidth="1"/>
    <col min="11" max="11" width="10.5" style="27" bestFit="1" customWidth="1"/>
    <col min="12" max="12" width="8.5" style="6" bestFit="1" customWidth="1"/>
    <col min="13" max="13" width="22.1640625" style="5" customWidth="1"/>
    <col min="14" max="16384" width="9.1640625" style="3"/>
  </cols>
  <sheetData>
    <row r="1" spans="1:13" s="2" customFormat="1" ht="29" customHeight="1">
      <c r="A1" s="32" t="s">
        <v>261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" customHeight="1" thickBot="1">
      <c r="A2" s="36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s="1" customFormat="1" ht="12.75" customHeight="1">
      <c r="A3" s="40" t="s">
        <v>266</v>
      </c>
      <c r="B3" s="49" t="s">
        <v>0</v>
      </c>
      <c r="C3" s="42" t="s">
        <v>267</v>
      </c>
      <c r="D3" s="42" t="s">
        <v>6</v>
      </c>
      <c r="E3" s="44" t="s">
        <v>268</v>
      </c>
      <c r="F3" s="44" t="s">
        <v>5</v>
      </c>
      <c r="G3" s="44" t="s">
        <v>8</v>
      </c>
      <c r="H3" s="44"/>
      <c r="I3" s="44"/>
      <c r="J3" s="44"/>
      <c r="K3" s="53" t="s">
        <v>126</v>
      </c>
      <c r="L3" s="44" t="s">
        <v>3</v>
      </c>
      <c r="M3" s="45" t="s">
        <v>2</v>
      </c>
    </row>
    <row r="4" spans="1:13" s="1" customFormat="1" ht="21" customHeight="1" thickBot="1">
      <c r="A4" s="41"/>
      <c r="B4" s="50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54"/>
      <c r="L4" s="43"/>
      <c r="M4" s="46"/>
    </row>
    <row r="5" spans="1:13" ht="16">
      <c r="A5" s="47" t="s">
        <v>42</v>
      </c>
      <c r="B5" s="47"/>
      <c r="C5" s="48"/>
      <c r="D5" s="48"/>
      <c r="E5" s="48"/>
      <c r="F5" s="48"/>
      <c r="G5" s="48"/>
      <c r="H5" s="48"/>
      <c r="I5" s="48"/>
      <c r="J5" s="48"/>
    </row>
    <row r="6" spans="1:13">
      <c r="A6" s="8" t="s">
        <v>28</v>
      </c>
      <c r="B6" s="7" t="s">
        <v>128</v>
      </c>
      <c r="C6" s="7" t="s">
        <v>234</v>
      </c>
      <c r="D6" s="7" t="s">
        <v>129</v>
      </c>
      <c r="E6" s="7" t="s">
        <v>272</v>
      </c>
      <c r="F6" s="7" t="s">
        <v>92</v>
      </c>
      <c r="G6" s="14" t="s">
        <v>98</v>
      </c>
      <c r="H6" s="14" t="s">
        <v>47</v>
      </c>
      <c r="I6" s="15" t="s">
        <v>99</v>
      </c>
      <c r="J6" s="8"/>
      <c r="K6" s="28" t="str">
        <f>"112,5"</f>
        <v>112,5</v>
      </c>
      <c r="L6" s="8" t="str">
        <f>"93,8475"</f>
        <v>93,8475</v>
      </c>
      <c r="M6" s="7" t="s">
        <v>254</v>
      </c>
    </row>
    <row r="7" spans="1:13">
      <c r="B7" s="5" t="s">
        <v>29</v>
      </c>
    </row>
    <row r="8" spans="1:13" ht="16">
      <c r="A8" s="51" t="s">
        <v>130</v>
      </c>
      <c r="B8" s="51"/>
      <c r="C8" s="52"/>
      <c r="D8" s="52"/>
      <c r="E8" s="52"/>
      <c r="F8" s="52"/>
      <c r="G8" s="52"/>
      <c r="H8" s="52"/>
      <c r="I8" s="52"/>
      <c r="J8" s="52"/>
    </row>
    <row r="9" spans="1:13">
      <c r="A9" s="17" t="s">
        <v>28</v>
      </c>
      <c r="B9" s="16" t="s">
        <v>131</v>
      </c>
      <c r="C9" s="16" t="s">
        <v>132</v>
      </c>
      <c r="D9" s="16" t="s">
        <v>133</v>
      </c>
      <c r="E9" s="16" t="s">
        <v>269</v>
      </c>
      <c r="F9" s="16" t="s">
        <v>92</v>
      </c>
      <c r="G9" s="21" t="s">
        <v>60</v>
      </c>
      <c r="H9" s="20" t="s">
        <v>134</v>
      </c>
      <c r="I9" s="21" t="s">
        <v>134</v>
      </c>
      <c r="J9" s="17"/>
      <c r="K9" s="29" t="str">
        <f>"107,5"</f>
        <v>107,5</v>
      </c>
      <c r="L9" s="17" t="str">
        <f>"80,8615"</f>
        <v>80,8615</v>
      </c>
      <c r="M9" s="16" t="s">
        <v>231</v>
      </c>
    </row>
    <row r="10" spans="1:13">
      <c r="A10" s="19" t="s">
        <v>28</v>
      </c>
      <c r="B10" s="18" t="s">
        <v>135</v>
      </c>
      <c r="C10" s="18" t="s">
        <v>136</v>
      </c>
      <c r="D10" s="18" t="s">
        <v>137</v>
      </c>
      <c r="E10" s="18" t="s">
        <v>273</v>
      </c>
      <c r="F10" s="18" t="s">
        <v>253</v>
      </c>
      <c r="G10" s="23" t="s">
        <v>138</v>
      </c>
      <c r="H10" s="22" t="s">
        <v>134</v>
      </c>
      <c r="I10" s="22" t="s">
        <v>134</v>
      </c>
      <c r="J10" s="19"/>
      <c r="K10" s="30" t="str">
        <f>"102,5"</f>
        <v>102,5</v>
      </c>
      <c r="L10" s="19" t="str">
        <f>"107,6794"</f>
        <v>107,6794</v>
      </c>
      <c r="M10" s="18" t="s">
        <v>255</v>
      </c>
    </row>
    <row r="11" spans="1:13">
      <c r="B11" s="5" t="s">
        <v>29</v>
      </c>
    </row>
    <row r="12" spans="1:13" ht="16">
      <c r="A12" s="51" t="s">
        <v>139</v>
      </c>
      <c r="B12" s="51"/>
      <c r="C12" s="52"/>
      <c r="D12" s="52"/>
      <c r="E12" s="52"/>
      <c r="F12" s="52"/>
      <c r="G12" s="52"/>
      <c r="H12" s="52"/>
      <c r="I12" s="52"/>
      <c r="J12" s="52"/>
    </row>
    <row r="13" spans="1:13">
      <c r="A13" s="17" t="s">
        <v>28</v>
      </c>
      <c r="B13" s="16" t="s">
        <v>140</v>
      </c>
      <c r="C13" s="16" t="s">
        <v>141</v>
      </c>
      <c r="D13" s="16" t="s">
        <v>142</v>
      </c>
      <c r="E13" s="16" t="s">
        <v>269</v>
      </c>
      <c r="F13" s="16" t="s">
        <v>92</v>
      </c>
      <c r="G13" s="21" t="s">
        <v>52</v>
      </c>
      <c r="H13" s="20" t="s">
        <v>143</v>
      </c>
      <c r="I13" s="21" t="s">
        <v>143</v>
      </c>
      <c r="J13" s="17"/>
      <c r="K13" s="29" t="str">
        <f>"132,5"</f>
        <v>132,5</v>
      </c>
      <c r="L13" s="17" t="str">
        <f>"91,9550"</f>
        <v>91,9550</v>
      </c>
      <c r="M13" s="16" t="s">
        <v>231</v>
      </c>
    </row>
    <row r="14" spans="1:13">
      <c r="A14" s="19" t="s">
        <v>28</v>
      </c>
      <c r="B14" s="18" t="s">
        <v>144</v>
      </c>
      <c r="C14" s="18" t="s">
        <v>145</v>
      </c>
      <c r="D14" s="18" t="s">
        <v>146</v>
      </c>
      <c r="E14" s="18" t="s">
        <v>274</v>
      </c>
      <c r="F14" s="18" t="s">
        <v>92</v>
      </c>
      <c r="G14" s="23" t="s">
        <v>47</v>
      </c>
      <c r="H14" s="23" t="s">
        <v>48</v>
      </c>
      <c r="I14" s="23" t="s">
        <v>66</v>
      </c>
      <c r="J14" s="19"/>
      <c r="K14" s="30" t="str">
        <f>"120,0"</f>
        <v>120,0</v>
      </c>
      <c r="L14" s="19" t="str">
        <f>"145,0913"</f>
        <v>145,0913</v>
      </c>
      <c r="M14" s="18" t="s">
        <v>255</v>
      </c>
    </row>
    <row r="15" spans="1:13">
      <c r="B15" s="5" t="s">
        <v>29</v>
      </c>
    </row>
    <row r="16" spans="1:13" ht="16">
      <c r="A16" s="51" t="s">
        <v>30</v>
      </c>
      <c r="B16" s="51"/>
      <c r="C16" s="52"/>
      <c r="D16" s="52"/>
      <c r="E16" s="52"/>
      <c r="F16" s="52"/>
      <c r="G16" s="52"/>
      <c r="H16" s="52"/>
      <c r="I16" s="52"/>
      <c r="J16" s="52"/>
    </row>
    <row r="17" spans="1:13">
      <c r="A17" s="8" t="s">
        <v>28</v>
      </c>
      <c r="B17" s="7" t="s">
        <v>147</v>
      </c>
      <c r="C17" s="7" t="s">
        <v>148</v>
      </c>
      <c r="D17" s="7" t="s">
        <v>149</v>
      </c>
      <c r="E17" s="7" t="s">
        <v>269</v>
      </c>
      <c r="F17" s="7" t="s">
        <v>92</v>
      </c>
      <c r="G17" s="14" t="s">
        <v>46</v>
      </c>
      <c r="H17" s="15" t="s">
        <v>47</v>
      </c>
      <c r="I17" s="15" t="s">
        <v>47</v>
      </c>
      <c r="J17" s="8"/>
      <c r="K17" s="28" t="str">
        <f>"105,0"</f>
        <v>105,0</v>
      </c>
      <c r="L17" s="8" t="str">
        <f>"68,3865"</f>
        <v>68,3865</v>
      </c>
      <c r="M17" s="7" t="s">
        <v>231</v>
      </c>
    </row>
    <row r="18" spans="1:13">
      <c r="B18" s="5" t="s">
        <v>29</v>
      </c>
    </row>
    <row r="19" spans="1:13" ht="16">
      <c r="A19" s="51" t="s">
        <v>88</v>
      </c>
      <c r="B19" s="51"/>
      <c r="C19" s="52"/>
      <c r="D19" s="52"/>
      <c r="E19" s="52"/>
      <c r="F19" s="52"/>
      <c r="G19" s="52"/>
      <c r="H19" s="52"/>
      <c r="I19" s="52"/>
      <c r="J19" s="52"/>
    </row>
    <row r="20" spans="1:13">
      <c r="A20" s="17" t="s">
        <v>28</v>
      </c>
      <c r="B20" s="16" t="s">
        <v>150</v>
      </c>
      <c r="C20" s="16" t="s">
        <v>235</v>
      </c>
      <c r="D20" s="16" t="s">
        <v>151</v>
      </c>
      <c r="E20" s="16" t="s">
        <v>271</v>
      </c>
      <c r="F20" s="16" t="s">
        <v>92</v>
      </c>
      <c r="G20" s="21" t="s">
        <v>66</v>
      </c>
      <c r="H20" s="21" t="s">
        <v>93</v>
      </c>
      <c r="I20" s="20" t="s">
        <v>143</v>
      </c>
      <c r="J20" s="17"/>
      <c r="K20" s="29" t="str">
        <f>"125,0"</f>
        <v>125,0</v>
      </c>
      <c r="L20" s="17" t="str">
        <f>"77,9250"</f>
        <v>77,9250</v>
      </c>
      <c r="M20" s="16" t="s">
        <v>256</v>
      </c>
    </row>
    <row r="21" spans="1:13">
      <c r="A21" s="19" t="s">
        <v>28</v>
      </c>
      <c r="B21" s="18" t="s">
        <v>152</v>
      </c>
      <c r="C21" s="18" t="s">
        <v>153</v>
      </c>
      <c r="D21" s="18" t="s">
        <v>154</v>
      </c>
      <c r="E21" s="18" t="s">
        <v>269</v>
      </c>
      <c r="F21" s="18" t="s">
        <v>92</v>
      </c>
      <c r="G21" s="23" t="s">
        <v>66</v>
      </c>
      <c r="H21" s="22" t="s">
        <v>93</v>
      </c>
      <c r="I21" s="23" t="s">
        <v>93</v>
      </c>
      <c r="J21" s="19"/>
      <c r="K21" s="30" t="str">
        <f>"125,0"</f>
        <v>125,0</v>
      </c>
      <c r="L21" s="19" t="str">
        <f>"77,3062"</f>
        <v>77,3062</v>
      </c>
      <c r="M21" s="18" t="s">
        <v>257</v>
      </c>
    </row>
    <row r="22" spans="1:13">
      <c r="B22" s="5" t="s">
        <v>29</v>
      </c>
    </row>
    <row r="23" spans="1:13" ht="16">
      <c r="A23" s="51" t="s">
        <v>155</v>
      </c>
      <c r="B23" s="51"/>
      <c r="C23" s="52"/>
      <c r="D23" s="52"/>
      <c r="E23" s="52"/>
      <c r="F23" s="52"/>
      <c r="G23" s="52"/>
      <c r="H23" s="52"/>
      <c r="I23" s="52"/>
      <c r="J23" s="52"/>
    </row>
    <row r="24" spans="1:13">
      <c r="A24" s="17" t="s">
        <v>28</v>
      </c>
      <c r="B24" s="16" t="s">
        <v>156</v>
      </c>
      <c r="C24" s="16" t="s">
        <v>157</v>
      </c>
      <c r="D24" s="16" t="s">
        <v>158</v>
      </c>
      <c r="E24" s="16" t="s">
        <v>269</v>
      </c>
      <c r="F24" s="16" t="s">
        <v>92</v>
      </c>
      <c r="G24" s="21" t="s">
        <v>17</v>
      </c>
      <c r="H24" s="21" t="s">
        <v>19</v>
      </c>
      <c r="I24" s="21" t="s">
        <v>104</v>
      </c>
      <c r="J24" s="17"/>
      <c r="K24" s="29" t="str">
        <f>"167,5"</f>
        <v>167,5</v>
      </c>
      <c r="L24" s="17" t="str">
        <f>"94,2188"</f>
        <v>94,2188</v>
      </c>
      <c r="M24" s="16" t="s">
        <v>76</v>
      </c>
    </row>
    <row r="25" spans="1:13">
      <c r="A25" s="25" t="s">
        <v>127</v>
      </c>
      <c r="B25" s="24" t="s">
        <v>159</v>
      </c>
      <c r="C25" s="24" t="s">
        <v>160</v>
      </c>
      <c r="D25" s="24" t="s">
        <v>161</v>
      </c>
      <c r="E25" s="24" t="s">
        <v>269</v>
      </c>
      <c r="F25" s="24" t="s">
        <v>103</v>
      </c>
      <c r="G25" s="26" t="s">
        <v>98</v>
      </c>
      <c r="H25" s="26" t="s">
        <v>48</v>
      </c>
      <c r="I25" s="26" t="s">
        <v>93</v>
      </c>
      <c r="J25" s="25"/>
      <c r="K25" s="31" t="str">
        <f>"125,0"</f>
        <v>125,0</v>
      </c>
      <c r="L25" s="25" t="str">
        <f>"71,2188"</f>
        <v>71,2188</v>
      </c>
      <c r="M25" s="24" t="s">
        <v>251</v>
      </c>
    </row>
    <row r="26" spans="1:13">
      <c r="A26" s="19" t="s">
        <v>77</v>
      </c>
      <c r="B26" s="18" t="s">
        <v>162</v>
      </c>
      <c r="C26" s="18" t="s">
        <v>163</v>
      </c>
      <c r="D26" s="18" t="s">
        <v>164</v>
      </c>
      <c r="E26" s="18" t="s">
        <v>270</v>
      </c>
      <c r="F26" s="18" t="s">
        <v>92</v>
      </c>
      <c r="G26" s="22" t="s">
        <v>18</v>
      </c>
      <c r="H26" s="22" t="s">
        <v>18</v>
      </c>
      <c r="I26" s="22" t="s">
        <v>18</v>
      </c>
      <c r="J26" s="19"/>
      <c r="K26" s="30">
        <v>0</v>
      </c>
      <c r="L26" s="19" t="str">
        <f>"0,0000"</f>
        <v>0,0000</v>
      </c>
      <c r="M26" s="18" t="s">
        <v>231</v>
      </c>
    </row>
    <row r="27" spans="1:13">
      <c r="B27" s="5" t="s">
        <v>29</v>
      </c>
    </row>
    <row r="28" spans="1:13">
      <c r="B28" s="5" t="s">
        <v>29</v>
      </c>
    </row>
    <row r="29" spans="1:13">
      <c r="B29" s="5" t="s">
        <v>29</v>
      </c>
    </row>
    <row r="30" spans="1:13" ht="18">
      <c r="B30" s="9" t="s">
        <v>23</v>
      </c>
      <c r="C30" s="9"/>
      <c r="F30" s="3"/>
    </row>
    <row r="31" spans="1:13" ht="16">
      <c r="B31" s="10" t="s">
        <v>24</v>
      </c>
      <c r="C31" s="10"/>
      <c r="F31" s="3"/>
    </row>
    <row r="32" spans="1:13" ht="14">
      <c r="B32" s="11"/>
      <c r="C32" s="12" t="s">
        <v>41</v>
      </c>
      <c r="F32" s="3"/>
    </row>
    <row r="33" spans="2:6" ht="14">
      <c r="B33" s="13" t="s">
        <v>25</v>
      </c>
      <c r="C33" s="13" t="s">
        <v>26</v>
      </c>
      <c r="D33" s="13" t="s">
        <v>252</v>
      </c>
      <c r="E33" s="13" t="s">
        <v>125</v>
      </c>
      <c r="F33" s="13" t="s">
        <v>27</v>
      </c>
    </row>
    <row r="34" spans="2:6">
      <c r="B34" s="5" t="s">
        <v>156</v>
      </c>
      <c r="C34" s="5" t="s">
        <v>41</v>
      </c>
      <c r="D34" s="6" t="s">
        <v>165</v>
      </c>
      <c r="E34" s="6" t="s">
        <v>104</v>
      </c>
      <c r="F34" s="6" t="s">
        <v>166</v>
      </c>
    </row>
    <row r="35" spans="2:6">
      <c r="B35" s="5" t="s">
        <v>140</v>
      </c>
      <c r="C35" s="5" t="s">
        <v>41</v>
      </c>
      <c r="D35" s="6" t="s">
        <v>167</v>
      </c>
      <c r="E35" s="6" t="s">
        <v>143</v>
      </c>
      <c r="F35" s="6" t="s">
        <v>168</v>
      </c>
    </row>
    <row r="36" spans="2:6">
      <c r="B36" s="5" t="s">
        <v>131</v>
      </c>
      <c r="C36" s="5" t="s">
        <v>41</v>
      </c>
      <c r="D36" s="6" t="s">
        <v>169</v>
      </c>
      <c r="E36" s="6" t="s">
        <v>134</v>
      </c>
      <c r="F36" s="6" t="s">
        <v>170</v>
      </c>
    </row>
  </sheetData>
  <mergeCells count="17">
    <mergeCell ref="A23:J23"/>
    <mergeCell ref="A5:J5"/>
    <mergeCell ref="A8:J8"/>
    <mergeCell ref="A12:J12"/>
    <mergeCell ref="A16:J16"/>
    <mergeCell ref="A19:J19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25"/>
  <sheetViews>
    <sheetView workbookViewId="0">
      <selection activeCell="G3" sqref="G3:J3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1.6640625" style="5" bestFit="1" customWidth="1"/>
    <col min="7" max="9" width="5.5" style="6" customWidth="1"/>
    <col min="10" max="10" width="4.83203125" style="6" customWidth="1"/>
    <col min="11" max="11" width="10.5" style="27" bestFit="1" customWidth="1"/>
    <col min="12" max="12" width="8.5" style="6" bestFit="1" customWidth="1"/>
    <col min="13" max="13" width="20.5" style="5" customWidth="1"/>
    <col min="14" max="16384" width="9.1640625" style="3"/>
  </cols>
  <sheetData>
    <row r="1" spans="1:13" s="2" customFormat="1" ht="29" customHeight="1">
      <c r="A1" s="32" t="s">
        <v>262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" customHeight="1" thickBot="1">
      <c r="A2" s="36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s="1" customFormat="1" ht="12.75" customHeight="1">
      <c r="A3" s="40" t="s">
        <v>266</v>
      </c>
      <c r="B3" s="49" t="s">
        <v>0</v>
      </c>
      <c r="C3" s="42" t="s">
        <v>267</v>
      </c>
      <c r="D3" s="42" t="s">
        <v>6</v>
      </c>
      <c r="E3" s="44" t="s">
        <v>268</v>
      </c>
      <c r="F3" s="44" t="s">
        <v>5</v>
      </c>
      <c r="G3" s="44" t="s">
        <v>8</v>
      </c>
      <c r="H3" s="44"/>
      <c r="I3" s="44"/>
      <c r="J3" s="44"/>
      <c r="K3" s="53" t="s">
        <v>126</v>
      </c>
      <c r="L3" s="44" t="s">
        <v>3</v>
      </c>
      <c r="M3" s="45" t="s">
        <v>2</v>
      </c>
    </row>
    <row r="4" spans="1:13" s="1" customFormat="1" ht="21" customHeight="1" thickBot="1">
      <c r="A4" s="41"/>
      <c r="B4" s="50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54"/>
      <c r="L4" s="43"/>
      <c r="M4" s="46"/>
    </row>
    <row r="5" spans="1:13" ht="16">
      <c r="A5" s="47" t="s">
        <v>78</v>
      </c>
      <c r="B5" s="47"/>
      <c r="C5" s="48"/>
      <c r="D5" s="48"/>
      <c r="E5" s="48"/>
      <c r="F5" s="48"/>
      <c r="G5" s="48"/>
      <c r="H5" s="48"/>
      <c r="I5" s="48"/>
      <c r="J5" s="48"/>
    </row>
    <row r="6" spans="1:13">
      <c r="A6" s="8" t="s">
        <v>28</v>
      </c>
      <c r="B6" s="7" t="s">
        <v>79</v>
      </c>
      <c r="C6" s="7" t="s">
        <v>236</v>
      </c>
      <c r="D6" s="7" t="s">
        <v>80</v>
      </c>
      <c r="E6" s="7" t="s">
        <v>275</v>
      </c>
      <c r="F6" s="7" t="s">
        <v>81</v>
      </c>
      <c r="G6" s="14" t="s">
        <v>82</v>
      </c>
      <c r="H6" s="14" t="s">
        <v>83</v>
      </c>
      <c r="I6" s="14" t="s">
        <v>84</v>
      </c>
      <c r="J6" s="8"/>
      <c r="K6" s="28" t="str">
        <f>"40,0"</f>
        <v>40,0</v>
      </c>
      <c r="L6" s="8" t="str">
        <f>"36,5220"</f>
        <v>36,5220</v>
      </c>
      <c r="M6" s="7" t="s">
        <v>231</v>
      </c>
    </row>
    <row r="7" spans="1:13">
      <c r="B7" s="5" t="s">
        <v>29</v>
      </c>
    </row>
    <row r="8" spans="1:13" ht="16">
      <c r="A8" s="51" t="s">
        <v>30</v>
      </c>
      <c r="B8" s="51"/>
      <c r="C8" s="52"/>
      <c r="D8" s="52"/>
      <c r="E8" s="52"/>
      <c r="F8" s="52"/>
      <c r="G8" s="52"/>
      <c r="H8" s="52"/>
      <c r="I8" s="52"/>
      <c r="J8" s="52"/>
    </row>
    <row r="9" spans="1:13">
      <c r="A9" s="8" t="s">
        <v>28</v>
      </c>
      <c r="B9" s="7" t="s">
        <v>85</v>
      </c>
      <c r="C9" s="7" t="s">
        <v>86</v>
      </c>
      <c r="D9" s="7" t="s">
        <v>87</v>
      </c>
      <c r="E9" s="7" t="s">
        <v>269</v>
      </c>
      <c r="F9" s="7" t="s">
        <v>92</v>
      </c>
      <c r="G9" s="14" t="s">
        <v>17</v>
      </c>
      <c r="H9" s="14" t="s">
        <v>61</v>
      </c>
      <c r="I9" s="8"/>
      <c r="J9" s="8"/>
      <c r="K9" s="28" t="str">
        <f>"165,0"</f>
        <v>165,0</v>
      </c>
      <c r="L9" s="8" t="str">
        <f>"106,8623"</f>
        <v>106,8623</v>
      </c>
      <c r="M9" s="7" t="s">
        <v>231</v>
      </c>
    </row>
    <row r="10" spans="1:13">
      <c r="B10" s="5" t="s">
        <v>29</v>
      </c>
    </row>
    <row r="11" spans="1:13" ht="16">
      <c r="A11" s="51" t="s">
        <v>88</v>
      </c>
      <c r="B11" s="51"/>
      <c r="C11" s="52"/>
      <c r="D11" s="52"/>
      <c r="E11" s="52"/>
      <c r="F11" s="52"/>
      <c r="G11" s="52"/>
      <c r="H11" s="52"/>
      <c r="I11" s="52"/>
      <c r="J11" s="52"/>
    </row>
    <row r="12" spans="1:13">
      <c r="A12" s="17" t="s">
        <v>28</v>
      </c>
      <c r="B12" s="16" t="s">
        <v>89</v>
      </c>
      <c r="C12" s="16" t="s">
        <v>90</v>
      </c>
      <c r="D12" s="16" t="s">
        <v>91</v>
      </c>
      <c r="E12" s="16" t="s">
        <v>270</v>
      </c>
      <c r="F12" s="16" t="s">
        <v>92</v>
      </c>
      <c r="G12" s="21" t="s">
        <v>93</v>
      </c>
      <c r="H12" s="20" t="s">
        <v>94</v>
      </c>
      <c r="I12" s="20" t="s">
        <v>94</v>
      </c>
      <c r="J12" s="17"/>
      <c r="K12" s="29" t="str">
        <f>"125,0"</f>
        <v>125,0</v>
      </c>
      <c r="L12" s="17" t="str">
        <f>"80,1220"</f>
        <v>80,1220</v>
      </c>
      <c r="M12" s="16" t="s">
        <v>231</v>
      </c>
    </row>
    <row r="13" spans="1:13">
      <c r="A13" s="19" t="s">
        <v>127</v>
      </c>
      <c r="B13" s="18" t="s">
        <v>95</v>
      </c>
      <c r="C13" s="18" t="s">
        <v>96</v>
      </c>
      <c r="D13" s="18" t="s">
        <v>97</v>
      </c>
      <c r="E13" s="18" t="s">
        <v>270</v>
      </c>
      <c r="F13" s="18" t="s">
        <v>81</v>
      </c>
      <c r="G13" s="22" t="s">
        <v>98</v>
      </c>
      <c r="H13" s="23" t="s">
        <v>98</v>
      </c>
      <c r="I13" s="23" t="s">
        <v>99</v>
      </c>
      <c r="J13" s="19"/>
      <c r="K13" s="30" t="str">
        <f>"115,0"</f>
        <v>115,0</v>
      </c>
      <c r="L13" s="19" t="str">
        <f>"75,0256"</f>
        <v>75,0256</v>
      </c>
      <c r="M13" s="18" t="s">
        <v>231</v>
      </c>
    </row>
    <row r="14" spans="1:13">
      <c r="B14" s="5" t="s">
        <v>29</v>
      </c>
    </row>
    <row r="15" spans="1:13" ht="16">
      <c r="A15" s="51" t="s">
        <v>10</v>
      </c>
      <c r="B15" s="51"/>
      <c r="C15" s="52"/>
      <c r="D15" s="52"/>
      <c r="E15" s="52"/>
      <c r="F15" s="52"/>
      <c r="G15" s="52"/>
      <c r="H15" s="52"/>
      <c r="I15" s="52"/>
      <c r="J15" s="52"/>
    </row>
    <row r="16" spans="1:13">
      <c r="A16" s="17" t="s">
        <v>77</v>
      </c>
      <c r="B16" s="16" t="s">
        <v>100</v>
      </c>
      <c r="C16" s="16" t="s">
        <v>101</v>
      </c>
      <c r="D16" s="16" t="s">
        <v>102</v>
      </c>
      <c r="E16" s="16" t="s">
        <v>269</v>
      </c>
      <c r="F16" s="16" t="s">
        <v>103</v>
      </c>
      <c r="G16" s="20" t="s">
        <v>104</v>
      </c>
      <c r="H16" s="20" t="s">
        <v>105</v>
      </c>
      <c r="I16" s="20" t="s">
        <v>105</v>
      </c>
      <c r="J16" s="17"/>
      <c r="K16" s="29">
        <v>0</v>
      </c>
      <c r="L16" s="17" t="str">
        <f>"0,0000"</f>
        <v>0,0000</v>
      </c>
      <c r="M16" s="16" t="s">
        <v>251</v>
      </c>
    </row>
    <row r="17" spans="1:13">
      <c r="A17" s="19" t="s">
        <v>77</v>
      </c>
      <c r="B17" s="18" t="s">
        <v>106</v>
      </c>
      <c r="C17" s="18" t="s">
        <v>107</v>
      </c>
      <c r="D17" s="18" t="s">
        <v>108</v>
      </c>
      <c r="E17" s="18" t="s">
        <v>269</v>
      </c>
      <c r="F17" s="18" t="s">
        <v>109</v>
      </c>
      <c r="G17" s="22" t="s">
        <v>38</v>
      </c>
      <c r="H17" s="22" t="s">
        <v>58</v>
      </c>
      <c r="I17" s="22" t="s">
        <v>58</v>
      </c>
      <c r="J17" s="19"/>
      <c r="K17" s="30">
        <v>0</v>
      </c>
      <c r="L17" s="19" t="str">
        <f>"0,0000"</f>
        <v>0,0000</v>
      </c>
      <c r="M17" s="18" t="s">
        <v>231</v>
      </c>
    </row>
    <row r="18" spans="1:13">
      <c r="B18" s="5" t="s">
        <v>29</v>
      </c>
    </row>
    <row r="19" spans="1:13" ht="16">
      <c r="A19" s="51" t="s">
        <v>68</v>
      </c>
      <c r="B19" s="51"/>
      <c r="C19" s="52"/>
      <c r="D19" s="52"/>
      <c r="E19" s="52"/>
      <c r="F19" s="52"/>
      <c r="G19" s="52"/>
      <c r="H19" s="52"/>
      <c r="I19" s="52"/>
      <c r="J19" s="52"/>
    </row>
    <row r="20" spans="1:13">
      <c r="A20" s="17" t="s">
        <v>28</v>
      </c>
      <c r="B20" s="16" t="s">
        <v>110</v>
      </c>
      <c r="C20" s="16" t="s">
        <v>237</v>
      </c>
      <c r="D20" s="16" t="s">
        <v>111</v>
      </c>
      <c r="E20" s="16" t="s">
        <v>276</v>
      </c>
      <c r="F20" s="16" t="s">
        <v>92</v>
      </c>
      <c r="G20" s="21" t="s">
        <v>112</v>
      </c>
      <c r="H20" s="21" t="s">
        <v>113</v>
      </c>
      <c r="I20" s="21" t="s">
        <v>114</v>
      </c>
      <c r="J20" s="17"/>
      <c r="K20" s="29" t="str">
        <f>"85,0"</f>
        <v>85,0</v>
      </c>
      <c r="L20" s="17" t="str">
        <f>"46,9880"</f>
        <v>46,9880</v>
      </c>
      <c r="M20" s="16" t="s">
        <v>231</v>
      </c>
    </row>
    <row r="21" spans="1:13">
      <c r="A21" s="19" t="s">
        <v>28</v>
      </c>
      <c r="B21" s="18" t="s">
        <v>115</v>
      </c>
      <c r="C21" s="18" t="s">
        <v>116</v>
      </c>
      <c r="D21" s="18" t="s">
        <v>117</v>
      </c>
      <c r="E21" s="18" t="s">
        <v>270</v>
      </c>
      <c r="F21" s="18" t="s">
        <v>103</v>
      </c>
      <c r="G21" s="23" t="s">
        <v>74</v>
      </c>
      <c r="H21" s="23" t="s">
        <v>118</v>
      </c>
      <c r="I21" s="22" t="s">
        <v>119</v>
      </c>
      <c r="J21" s="19"/>
      <c r="K21" s="30" t="str">
        <f>"180,0"</f>
        <v>180,0</v>
      </c>
      <c r="L21" s="19" t="str">
        <f>"105,1072"</f>
        <v>105,1072</v>
      </c>
      <c r="M21" s="18" t="s">
        <v>251</v>
      </c>
    </row>
    <row r="22" spans="1:13">
      <c r="B22" s="5" t="s">
        <v>29</v>
      </c>
    </row>
    <row r="23" spans="1:13" ht="16">
      <c r="A23" s="51" t="s">
        <v>120</v>
      </c>
      <c r="B23" s="51"/>
      <c r="C23" s="52"/>
      <c r="D23" s="52"/>
      <c r="E23" s="52"/>
      <c r="F23" s="52"/>
      <c r="G23" s="52"/>
      <c r="H23" s="52"/>
      <c r="I23" s="52"/>
      <c r="J23" s="52"/>
    </row>
    <row r="24" spans="1:13">
      <c r="A24" s="8" t="s">
        <v>28</v>
      </c>
      <c r="B24" s="7" t="s">
        <v>121</v>
      </c>
      <c r="C24" s="7" t="s">
        <v>122</v>
      </c>
      <c r="D24" s="7" t="s">
        <v>123</v>
      </c>
      <c r="E24" s="7" t="s">
        <v>269</v>
      </c>
      <c r="F24" s="7" t="s">
        <v>109</v>
      </c>
      <c r="G24" s="14" t="s">
        <v>62</v>
      </c>
      <c r="H24" s="14" t="s">
        <v>124</v>
      </c>
      <c r="I24" s="14" t="s">
        <v>119</v>
      </c>
      <c r="J24" s="8"/>
      <c r="K24" s="28" t="str">
        <f>"190,0"</f>
        <v>190,0</v>
      </c>
      <c r="L24" s="8" t="str">
        <f>"102,3226"</f>
        <v>102,3226</v>
      </c>
      <c r="M24" s="7" t="s">
        <v>231</v>
      </c>
    </row>
    <row r="25" spans="1:13">
      <c r="B25" s="5" t="s">
        <v>29</v>
      </c>
    </row>
  </sheetData>
  <mergeCells count="17">
    <mergeCell ref="A23:J23"/>
    <mergeCell ref="A5:J5"/>
    <mergeCell ref="A8:J8"/>
    <mergeCell ref="A11:J11"/>
    <mergeCell ref="A15:J15"/>
    <mergeCell ref="A19:J19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164062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31.33203125" style="5" bestFit="1" customWidth="1"/>
    <col min="7" max="9" width="4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30.83203125" style="5" bestFit="1" customWidth="1"/>
    <col min="14" max="16384" width="9.1640625" style="3"/>
  </cols>
  <sheetData>
    <row r="1" spans="1:13" s="2" customFormat="1" ht="29" customHeight="1">
      <c r="A1" s="32" t="s">
        <v>226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" customHeight="1" thickBot="1">
      <c r="A2" s="36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s="1" customFormat="1" ht="12.75" customHeight="1">
      <c r="A3" s="40" t="s">
        <v>266</v>
      </c>
      <c r="B3" s="49" t="s">
        <v>0</v>
      </c>
      <c r="C3" s="42" t="s">
        <v>267</v>
      </c>
      <c r="D3" s="42" t="s">
        <v>6</v>
      </c>
      <c r="E3" s="44" t="s">
        <v>268</v>
      </c>
      <c r="F3" s="44" t="s">
        <v>5</v>
      </c>
      <c r="G3" s="44" t="s">
        <v>8</v>
      </c>
      <c r="H3" s="44"/>
      <c r="I3" s="44"/>
      <c r="J3" s="44"/>
      <c r="K3" s="44" t="s">
        <v>126</v>
      </c>
      <c r="L3" s="44" t="s">
        <v>3</v>
      </c>
      <c r="M3" s="45" t="s">
        <v>2</v>
      </c>
    </row>
    <row r="4" spans="1:13" s="1" customFormat="1" ht="21" customHeight="1" thickBot="1">
      <c r="A4" s="41"/>
      <c r="B4" s="50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43"/>
      <c r="L4" s="43"/>
      <c r="M4" s="46"/>
    </row>
    <row r="5" spans="1:13" ht="16">
      <c r="A5" s="47" t="s">
        <v>177</v>
      </c>
      <c r="B5" s="47"/>
      <c r="C5" s="48"/>
      <c r="D5" s="48"/>
      <c r="E5" s="48"/>
      <c r="F5" s="48"/>
      <c r="G5" s="48"/>
      <c r="H5" s="48"/>
      <c r="I5" s="48"/>
      <c r="J5" s="48"/>
    </row>
    <row r="6" spans="1:13">
      <c r="A6" s="8" t="s">
        <v>28</v>
      </c>
      <c r="B6" s="7" t="s">
        <v>207</v>
      </c>
      <c r="C6" s="7" t="s">
        <v>238</v>
      </c>
      <c r="D6" s="7" t="s">
        <v>208</v>
      </c>
      <c r="E6" s="7" t="s">
        <v>276</v>
      </c>
      <c r="F6" s="7" t="s">
        <v>103</v>
      </c>
      <c r="G6" s="14" t="s">
        <v>112</v>
      </c>
      <c r="H6" s="14" t="s">
        <v>114</v>
      </c>
      <c r="I6" s="15" t="s">
        <v>59</v>
      </c>
      <c r="J6" s="8"/>
      <c r="K6" s="8" t="str">
        <f>"85,0"</f>
        <v>85,0</v>
      </c>
      <c r="L6" s="8" t="str">
        <f>"95,3020"</f>
        <v>95,3020</v>
      </c>
      <c r="M6" s="7" t="s">
        <v>258</v>
      </c>
    </row>
    <row r="7" spans="1:13">
      <c r="B7" s="5" t="s">
        <v>29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6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1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7.33203125" style="5" customWidth="1"/>
    <col min="14" max="16384" width="9.1640625" style="3"/>
  </cols>
  <sheetData>
    <row r="1" spans="1:13" s="2" customFormat="1" ht="29" customHeight="1">
      <c r="A1" s="32" t="s">
        <v>227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" customHeight="1" thickBot="1">
      <c r="A2" s="36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s="1" customFormat="1" ht="12.75" customHeight="1">
      <c r="A3" s="40" t="s">
        <v>266</v>
      </c>
      <c r="B3" s="49" t="s">
        <v>0</v>
      </c>
      <c r="C3" s="42" t="s">
        <v>267</v>
      </c>
      <c r="D3" s="42" t="s">
        <v>6</v>
      </c>
      <c r="E3" s="44" t="s">
        <v>268</v>
      </c>
      <c r="F3" s="44" t="s">
        <v>5</v>
      </c>
      <c r="G3" s="44" t="s">
        <v>8</v>
      </c>
      <c r="H3" s="44"/>
      <c r="I3" s="44"/>
      <c r="J3" s="44"/>
      <c r="K3" s="44" t="s">
        <v>126</v>
      </c>
      <c r="L3" s="44" t="s">
        <v>3</v>
      </c>
      <c r="M3" s="45" t="s">
        <v>2</v>
      </c>
    </row>
    <row r="4" spans="1:13" s="1" customFormat="1" ht="21" customHeight="1" thickBot="1">
      <c r="A4" s="41"/>
      <c r="B4" s="50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43"/>
      <c r="L4" s="43"/>
      <c r="M4" s="46"/>
    </row>
    <row r="5" spans="1:13" ht="16">
      <c r="A5" s="47" t="s">
        <v>10</v>
      </c>
      <c r="B5" s="47"/>
      <c r="C5" s="48"/>
      <c r="D5" s="48"/>
      <c r="E5" s="48"/>
      <c r="F5" s="48"/>
      <c r="G5" s="48"/>
      <c r="H5" s="48"/>
      <c r="I5" s="48"/>
      <c r="J5" s="48"/>
    </row>
    <row r="6" spans="1:13">
      <c r="A6" s="8" t="s">
        <v>28</v>
      </c>
      <c r="B6" s="7" t="s">
        <v>204</v>
      </c>
      <c r="C6" s="7" t="s">
        <v>205</v>
      </c>
      <c r="D6" s="7" t="s">
        <v>206</v>
      </c>
      <c r="E6" s="7" t="s">
        <v>273</v>
      </c>
      <c r="F6" s="7" t="s">
        <v>103</v>
      </c>
      <c r="G6" s="14" t="s">
        <v>14</v>
      </c>
      <c r="H6" s="14" t="s">
        <v>200</v>
      </c>
      <c r="I6" s="14" t="s">
        <v>75</v>
      </c>
      <c r="J6" s="8"/>
      <c r="K6" s="8" t="str">
        <f>"225,0"</f>
        <v>225,0</v>
      </c>
      <c r="L6" s="8" t="str">
        <f>"179,2004"</f>
        <v>179,2004</v>
      </c>
      <c r="M6" s="7" t="s">
        <v>251</v>
      </c>
    </row>
    <row r="7" spans="1:13">
      <c r="B7" s="5" t="s">
        <v>29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GPA ПЛ без экипировки ДК</vt:lpstr>
      <vt:lpstr>GPA ПЛ без экипировки</vt:lpstr>
      <vt:lpstr>GPA ПЛ в бинтах ДК</vt:lpstr>
      <vt:lpstr>GPA ПЛ в бинтах</vt:lpstr>
      <vt:lpstr>GPA Двоеборье без экип ДК</vt:lpstr>
      <vt:lpstr>GPA Жим без экипировки ДК</vt:lpstr>
      <vt:lpstr>GPA Жим без экипировки</vt:lpstr>
      <vt:lpstr>СПР Жим софт однопетельная ДК</vt:lpstr>
      <vt:lpstr>СПР Жим софт однопетельная</vt:lpstr>
      <vt:lpstr>СПР Жим софт многопетельная</vt:lpstr>
      <vt:lpstr>GPA Тяга без экипировки ДК</vt:lpstr>
      <vt:lpstr>GPA Тяга без экипировки</vt:lpstr>
      <vt:lpstr>СПР Подъем на бицепс ДК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2020-11-18T16:49:51Z</dcterms:modified>
</cp:coreProperties>
</file>