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A313C826-4A1B-6E44-AB9D-31D120EC7A59}" xr6:coauthVersionLast="45" xr6:coauthVersionMax="45" xr10:uidLastSave="{00000000-0000-0000-0000-000000000000}"/>
  <bookViews>
    <workbookView xWindow="480" yWindow="460" windowWidth="28320" windowHeight="16060" xr2:uid="{00000000-000D-0000-FFFF-FFFF00000000}"/>
  </bookViews>
  <sheets>
    <sheet name="WRPF ПЛ без экипировки" sheetId="5" r:id="rId1"/>
    <sheet name="WRPF Двоеборье без экип" sheetId="8" r:id="rId2"/>
    <sheet name="WRPF Жим лежа без экип" sheetId="6" r:id="rId3"/>
    <sheet name="WRPF Тяга без экипировки" sheetId="7" r:id="rId4"/>
    <sheet name="Командное первенство" sheetId="10" r:id="rId5"/>
    <sheet name="Судейская коллегия" sheetId="9" r:id="rId6"/>
  </sheets>
  <definedNames>
    <definedName name="_FilterDatabase" localSheetId="0" hidden="1">'WRPF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7" l="1"/>
  <c r="K11" i="7"/>
  <c r="P39" i="8" l="1"/>
  <c r="O39" i="8"/>
  <c r="P38" i="8"/>
  <c r="O38" i="8"/>
  <c r="P37" i="8"/>
  <c r="O37" i="8"/>
  <c r="P34" i="8"/>
  <c r="O34" i="8"/>
  <c r="P31" i="8"/>
  <c r="O31" i="8"/>
  <c r="P28" i="8"/>
  <c r="O28" i="8"/>
  <c r="P27" i="8"/>
  <c r="O27" i="8"/>
  <c r="P24" i="8"/>
  <c r="O24" i="8"/>
  <c r="P23" i="8"/>
  <c r="O23" i="8"/>
  <c r="P22" i="8"/>
  <c r="O22" i="8"/>
  <c r="P19" i="8"/>
  <c r="O19" i="8"/>
  <c r="P16" i="8"/>
  <c r="O16" i="8"/>
  <c r="P13" i="8"/>
  <c r="O13" i="8"/>
  <c r="P10" i="8"/>
  <c r="O10" i="8"/>
  <c r="P7" i="8"/>
  <c r="O7" i="8"/>
  <c r="P6" i="8"/>
  <c r="O6" i="8"/>
  <c r="L32" i="7"/>
  <c r="K32" i="7"/>
  <c r="L31" i="7"/>
  <c r="K31" i="7"/>
  <c r="L30" i="7"/>
  <c r="K30" i="7"/>
  <c r="L27" i="7"/>
  <c r="K27" i="7"/>
  <c r="L26" i="7"/>
  <c r="K26" i="7"/>
  <c r="L25" i="7"/>
  <c r="K25" i="7"/>
  <c r="L22" i="7"/>
  <c r="K22" i="7"/>
  <c r="L21" i="7"/>
  <c r="K21" i="7"/>
  <c r="L20" i="7"/>
  <c r="K20" i="7"/>
  <c r="L19" i="7"/>
  <c r="K19" i="7"/>
  <c r="L16" i="7"/>
  <c r="K16" i="7"/>
  <c r="L15" i="7"/>
  <c r="K15" i="7"/>
  <c r="L14" i="7"/>
  <c r="K14" i="7"/>
  <c r="L10" i="7"/>
  <c r="K10" i="7"/>
  <c r="L9" i="7"/>
  <c r="K9" i="7"/>
  <c r="L6" i="7"/>
  <c r="K6" i="7"/>
  <c r="L54" i="6"/>
  <c r="K54" i="6"/>
  <c r="L53" i="6"/>
  <c r="K53" i="6"/>
  <c r="L50" i="6"/>
  <c r="K50" i="6"/>
  <c r="L49" i="6"/>
  <c r="K49" i="6"/>
  <c r="L48" i="6"/>
  <c r="K48" i="6"/>
  <c r="L47" i="6"/>
  <c r="K47" i="6"/>
  <c r="L44" i="6"/>
  <c r="K44" i="6"/>
  <c r="L43" i="6"/>
  <c r="K43" i="6"/>
  <c r="L42" i="6"/>
  <c r="L41" i="6"/>
  <c r="K41" i="6"/>
  <c r="L40" i="6"/>
  <c r="K40" i="6"/>
  <c r="L37" i="6"/>
  <c r="K37" i="6"/>
  <c r="L36" i="6"/>
  <c r="K36" i="6"/>
  <c r="L33" i="6"/>
  <c r="K33" i="6"/>
  <c r="L32" i="6"/>
  <c r="L31" i="6"/>
  <c r="K31" i="6"/>
  <c r="L28" i="6"/>
  <c r="K28" i="6"/>
  <c r="L27" i="6"/>
  <c r="K27" i="6"/>
  <c r="L24" i="6"/>
  <c r="K24" i="6"/>
  <c r="L23" i="6"/>
  <c r="K23" i="6"/>
  <c r="L22" i="6"/>
  <c r="K22" i="6"/>
  <c r="L19" i="6"/>
  <c r="K19" i="6"/>
  <c r="L16" i="6"/>
  <c r="K16" i="6"/>
  <c r="L15" i="6"/>
  <c r="K15" i="6"/>
  <c r="L14" i="6"/>
  <c r="K14" i="6"/>
  <c r="L11" i="6"/>
  <c r="K11" i="6"/>
  <c r="L8" i="6"/>
  <c r="K8" i="6"/>
  <c r="L7" i="6"/>
  <c r="K7" i="6"/>
  <c r="L6" i="6"/>
  <c r="K6" i="6"/>
  <c r="T81" i="5"/>
  <c r="S81" i="5"/>
  <c r="T80" i="5"/>
  <c r="S80" i="5"/>
  <c r="T77" i="5"/>
  <c r="S77" i="5"/>
  <c r="T76" i="5"/>
  <c r="S76" i="5"/>
  <c r="T75" i="5"/>
  <c r="S75" i="5"/>
  <c r="T74" i="5"/>
  <c r="S74" i="5"/>
  <c r="T73" i="5"/>
  <c r="S73" i="5"/>
  <c r="T70" i="5"/>
  <c r="S70" i="5"/>
  <c r="T67" i="5"/>
  <c r="S67" i="5"/>
  <c r="T66" i="5"/>
  <c r="S66" i="5"/>
  <c r="T65" i="5"/>
  <c r="S65" i="5"/>
  <c r="T64" i="5"/>
  <c r="S64" i="5"/>
  <c r="T61" i="5"/>
  <c r="S61" i="5"/>
  <c r="T60" i="5"/>
  <c r="S60" i="5"/>
  <c r="T59" i="5"/>
  <c r="S59" i="5"/>
  <c r="T58" i="5"/>
  <c r="S58" i="5"/>
  <c r="T57" i="5"/>
  <c r="S57" i="5"/>
  <c r="T56" i="5"/>
  <c r="S56" i="5"/>
  <c r="T53" i="5"/>
  <c r="S53" i="5"/>
  <c r="T52" i="5"/>
  <c r="S52" i="5"/>
  <c r="T51" i="5"/>
  <c r="S51" i="5"/>
  <c r="T50" i="5"/>
  <c r="S50" i="5"/>
  <c r="T47" i="5"/>
  <c r="S47" i="5"/>
  <c r="T46" i="5"/>
  <c r="S46" i="5"/>
  <c r="T43" i="5"/>
  <c r="S43" i="5"/>
  <c r="T42" i="5"/>
  <c r="S42" i="5"/>
  <c r="T41" i="5"/>
  <c r="S41" i="5"/>
  <c r="T38" i="5"/>
  <c r="S38" i="5"/>
  <c r="T37" i="5"/>
  <c r="S37" i="5"/>
  <c r="T36" i="5"/>
  <c r="S36" i="5"/>
  <c r="T33" i="5"/>
  <c r="S33" i="5"/>
  <c r="T32" i="5"/>
  <c r="S32" i="5"/>
  <c r="T29" i="5"/>
  <c r="S29" i="5"/>
  <c r="T28" i="5"/>
  <c r="S28" i="5"/>
  <c r="T27" i="5"/>
  <c r="S27" i="5"/>
  <c r="T26" i="5"/>
  <c r="S26" i="5"/>
  <c r="T23" i="5"/>
  <c r="S23" i="5"/>
  <c r="T22" i="5"/>
  <c r="S22" i="5"/>
  <c r="T19" i="5"/>
  <c r="S19" i="5"/>
  <c r="T18" i="5"/>
  <c r="S18" i="5"/>
  <c r="T17" i="5"/>
  <c r="S17" i="5"/>
  <c r="T14" i="5"/>
  <c r="S14" i="5"/>
  <c r="T13" i="5"/>
  <c r="S13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<sst xmlns="http://schemas.openxmlformats.org/spreadsheetml/2006/main" count="1822" uniqueCount="440">
  <si>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</si>
  <si>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</si>
  <si>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</si>
  <si>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</si>
  <si>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</si>
  <si>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</si>
  <si>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</si>
  <si>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</si>
  <si>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</si>
  <si>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</si>
  <si>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</si>
  <si>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Думская Ангелина</t>
  </si>
  <si>
    <t>38,00</t>
  </si>
  <si>
    <t xml:space="preserve">Новоалтайск/Алтайский край </t>
  </si>
  <si>
    <t>27,5</t>
  </si>
  <si>
    <t>30,0</t>
  </si>
  <si>
    <t>35,0</t>
  </si>
  <si>
    <t>22,5</t>
  </si>
  <si>
    <t>25,0</t>
  </si>
  <si>
    <t>40,0</t>
  </si>
  <si>
    <t>47,5</t>
  </si>
  <si>
    <t xml:space="preserve">Полосин С. </t>
  </si>
  <si>
    <t>Лысанова Анастасия</t>
  </si>
  <si>
    <t>33,70</t>
  </si>
  <si>
    <t>20,0</t>
  </si>
  <si>
    <t>42,5</t>
  </si>
  <si>
    <t>ВЕСОВАЯ КАТЕГОРИЯ   48</t>
  </si>
  <si>
    <t>Черепанова Анна</t>
  </si>
  <si>
    <t>Открытая (28.03.1990)/30</t>
  </si>
  <si>
    <t>47,00</t>
  </si>
  <si>
    <t xml:space="preserve">Барнаул/Алтайский край </t>
  </si>
  <si>
    <t>55,0</t>
  </si>
  <si>
    <t>62,5</t>
  </si>
  <si>
    <t>67,5</t>
  </si>
  <si>
    <t>60,0</t>
  </si>
  <si>
    <t>70,0</t>
  </si>
  <si>
    <t>75,0</t>
  </si>
  <si>
    <t xml:space="preserve">Коломов Д. </t>
  </si>
  <si>
    <t>ВЕСОВАЯ КАТЕГОРИЯ   52</t>
  </si>
  <si>
    <t>Подолянченко Полина</t>
  </si>
  <si>
    <t>50,80</t>
  </si>
  <si>
    <t>32,5</t>
  </si>
  <si>
    <t>37,5</t>
  </si>
  <si>
    <t>Посвистак Яна</t>
  </si>
  <si>
    <t>Открытая (24.11.1999)/21</t>
  </si>
  <si>
    <t>51,80</t>
  </si>
  <si>
    <t>95,0</t>
  </si>
  <si>
    <t>100,0</t>
  </si>
  <si>
    <t>105,0</t>
  </si>
  <si>
    <t>50,0</t>
  </si>
  <si>
    <t>102,5</t>
  </si>
  <si>
    <t>107,5</t>
  </si>
  <si>
    <t xml:space="preserve">Кулешов М. </t>
  </si>
  <si>
    <t>ВЕСОВАЯ КАТЕГОРИЯ   56</t>
  </si>
  <si>
    <t>Костенко Кристина</t>
  </si>
  <si>
    <t>55,40</t>
  </si>
  <si>
    <t>45,0</t>
  </si>
  <si>
    <t>65,0</t>
  </si>
  <si>
    <t>Яркина Надежда</t>
  </si>
  <si>
    <t>Открытая (27.04.1998)/22</t>
  </si>
  <si>
    <t>56,00</t>
  </si>
  <si>
    <t>52,5</t>
  </si>
  <si>
    <t>Моргачёва Юлия</t>
  </si>
  <si>
    <t>Открытая (06.10.1978)/42</t>
  </si>
  <si>
    <t>55,00</t>
  </si>
  <si>
    <t>82,5</t>
  </si>
  <si>
    <t>87,5</t>
  </si>
  <si>
    <t>57,5</t>
  </si>
  <si>
    <t>110,0</t>
  </si>
  <si>
    <t>120,0</t>
  </si>
  <si>
    <t>127,5</t>
  </si>
  <si>
    <t>ВЕСОВАЯ КАТЕГОРИЯ   60</t>
  </si>
  <si>
    <t>Бышлакова Полина</t>
  </si>
  <si>
    <t>57,10</t>
  </si>
  <si>
    <t>Шеховцова Валерия</t>
  </si>
  <si>
    <t>Открытая (28.07.1991)/29</t>
  </si>
  <si>
    <t>57,70</t>
  </si>
  <si>
    <t>77,5</t>
  </si>
  <si>
    <t>85,0</t>
  </si>
  <si>
    <t>ВЕСОВАЯ КАТЕГОРИЯ   67.5</t>
  </si>
  <si>
    <t>Бутенко Полина</t>
  </si>
  <si>
    <t>67,30</t>
  </si>
  <si>
    <t>72,5</t>
  </si>
  <si>
    <t>92,5</t>
  </si>
  <si>
    <t>Фомина Дарья</t>
  </si>
  <si>
    <t>67,40</t>
  </si>
  <si>
    <t>80,0</t>
  </si>
  <si>
    <t xml:space="preserve">Ганш Е. </t>
  </si>
  <si>
    <t>Волобуева Вера</t>
  </si>
  <si>
    <t>Открытая (23.03.1957)/63</t>
  </si>
  <si>
    <t>66,30</t>
  </si>
  <si>
    <t>115,0</t>
  </si>
  <si>
    <t>125,0</t>
  </si>
  <si>
    <t>130,0</t>
  </si>
  <si>
    <t>Шуклина Евгения</t>
  </si>
  <si>
    <t>Открытая (11.11.1989)/31</t>
  </si>
  <si>
    <t>65,50</t>
  </si>
  <si>
    <t>112,5</t>
  </si>
  <si>
    <t>ВЕСОВАЯ КАТЕГОРИЯ   75</t>
  </si>
  <si>
    <t>Зотова Ирина</t>
  </si>
  <si>
    <t>Открытая (29.11.1973)/46</t>
  </si>
  <si>
    <t>74,90</t>
  </si>
  <si>
    <t>150,0</t>
  </si>
  <si>
    <t>160,0</t>
  </si>
  <si>
    <t>90,0</t>
  </si>
  <si>
    <t>170,0</t>
  </si>
  <si>
    <t>177,5</t>
  </si>
  <si>
    <t>180,0</t>
  </si>
  <si>
    <t>Внуковская Алла</t>
  </si>
  <si>
    <t>72,20</t>
  </si>
  <si>
    <t>Махкамов Арсений</t>
  </si>
  <si>
    <t>49,50</t>
  </si>
  <si>
    <t>Мальцев Семен</t>
  </si>
  <si>
    <t>41,20</t>
  </si>
  <si>
    <t>Юферов Павел</t>
  </si>
  <si>
    <t>29,50</t>
  </si>
  <si>
    <t>Сивцов Олег</t>
  </si>
  <si>
    <t>53,20</t>
  </si>
  <si>
    <t>Масенин Владимир</t>
  </si>
  <si>
    <t>Бернацкий Роман</t>
  </si>
  <si>
    <t>52,60</t>
  </si>
  <si>
    <t>Сащенко Павел</t>
  </si>
  <si>
    <t>58,60</t>
  </si>
  <si>
    <t>135,0</t>
  </si>
  <si>
    <t>155,0</t>
  </si>
  <si>
    <t>162,5</t>
  </si>
  <si>
    <t>Бодюков Семён</t>
  </si>
  <si>
    <t>59,40</t>
  </si>
  <si>
    <t>137,5</t>
  </si>
  <si>
    <t>142,5</t>
  </si>
  <si>
    <t>147,5</t>
  </si>
  <si>
    <t>140,0</t>
  </si>
  <si>
    <t>Воронин Евгений</t>
  </si>
  <si>
    <t>66,10</t>
  </si>
  <si>
    <t>165,0</t>
  </si>
  <si>
    <t>172,5</t>
  </si>
  <si>
    <t>Стародубцев Максим</t>
  </si>
  <si>
    <t>62,90</t>
  </si>
  <si>
    <t>97,5</t>
  </si>
  <si>
    <t>Смородинов Лев</t>
  </si>
  <si>
    <t>Юниоры (15.08.1997)/23</t>
  </si>
  <si>
    <t>65,70</t>
  </si>
  <si>
    <t>132,5</t>
  </si>
  <si>
    <t xml:space="preserve">Сухачев А. </t>
  </si>
  <si>
    <t>Горбунов Евгений</t>
  </si>
  <si>
    <t>Юниоры (21.02.2000)/20</t>
  </si>
  <si>
    <t>65,90</t>
  </si>
  <si>
    <t xml:space="preserve">Тактаев А. </t>
  </si>
  <si>
    <t>Косов Кирилл</t>
  </si>
  <si>
    <t>72,90</t>
  </si>
  <si>
    <t>190,0</t>
  </si>
  <si>
    <t>Голубцов Илья</t>
  </si>
  <si>
    <t>73,40</t>
  </si>
  <si>
    <t xml:space="preserve">Рябинин А. </t>
  </si>
  <si>
    <t>Камышников Михаил</t>
  </si>
  <si>
    <t>75,00</t>
  </si>
  <si>
    <t>Семенов Дмитрий</t>
  </si>
  <si>
    <t>Юниоры (29.01.2000)/20</t>
  </si>
  <si>
    <t>69,90</t>
  </si>
  <si>
    <t>200,0</t>
  </si>
  <si>
    <t>220,0</t>
  </si>
  <si>
    <t>230,0</t>
  </si>
  <si>
    <t xml:space="preserve">Минеев </t>
  </si>
  <si>
    <t>Иркитов Сергей</t>
  </si>
  <si>
    <t>Открытая (29.05.1995)/25</t>
  </si>
  <si>
    <t>74,60</t>
  </si>
  <si>
    <t>185,0</t>
  </si>
  <si>
    <t>Морозов Александр</t>
  </si>
  <si>
    <t>Открытая (15.02.1993)/27</t>
  </si>
  <si>
    <t>72,40</t>
  </si>
  <si>
    <t>117,5</t>
  </si>
  <si>
    <t>ВЕСОВАЯ КАТЕГОРИЯ   82.5</t>
  </si>
  <si>
    <t>Чукмаров Азис</t>
  </si>
  <si>
    <t>80,00</t>
  </si>
  <si>
    <t>Гусилетов Андрей</t>
  </si>
  <si>
    <t>Юниоры (28.10.1999)/21</t>
  </si>
  <si>
    <t>81,70</t>
  </si>
  <si>
    <t>195,0</t>
  </si>
  <si>
    <t>207,5</t>
  </si>
  <si>
    <t>212,5</t>
  </si>
  <si>
    <t>227,5</t>
  </si>
  <si>
    <t>Пушкарёв Игорь</t>
  </si>
  <si>
    <t>Открытая (20.05.1989)/31</t>
  </si>
  <si>
    <t>82,30</t>
  </si>
  <si>
    <t>210,0</t>
  </si>
  <si>
    <t>Открытая (28.10.1999)/21</t>
  </si>
  <si>
    <t>ВЕСОВАЯ КАТЕГОРИЯ   90</t>
  </si>
  <si>
    <t>Тактаев Александр</t>
  </si>
  <si>
    <t>Открытая (13.09.1996)/24</t>
  </si>
  <si>
    <t>90,00</t>
  </si>
  <si>
    <t>175,0</t>
  </si>
  <si>
    <t>187,5</t>
  </si>
  <si>
    <t>225,0</t>
  </si>
  <si>
    <t>240,0</t>
  </si>
  <si>
    <t>ВЕСОВАЯ КАТЕГОРИЯ   100</t>
  </si>
  <si>
    <t>Пономарев Сергей</t>
  </si>
  <si>
    <t>Юниоры (22.12.1997)/22</t>
  </si>
  <si>
    <t>98,00</t>
  </si>
  <si>
    <t>145,0</t>
  </si>
  <si>
    <t>255,0</t>
  </si>
  <si>
    <t>260,0</t>
  </si>
  <si>
    <t>Куропаткин Антон</t>
  </si>
  <si>
    <t>Открытая (21.11.1984)/36</t>
  </si>
  <si>
    <t>95,00</t>
  </si>
  <si>
    <t>250,0</t>
  </si>
  <si>
    <t>270,0</t>
  </si>
  <si>
    <t>285,0</t>
  </si>
  <si>
    <t>300,0</t>
  </si>
  <si>
    <t>Томский Алексей</t>
  </si>
  <si>
    <t>Открытая (09.04.1985)/35</t>
  </si>
  <si>
    <t xml:space="preserve">Омск/Омская область </t>
  </si>
  <si>
    <t>215,0</t>
  </si>
  <si>
    <t>237,5</t>
  </si>
  <si>
    <t>235,0</t>
  </si>
  <si>
    <t>247,5</t>
  </si>
  <si>
    <t xml:space="preserve">Корнеев С. </t>
  </si>
  <si>
    <t>Открытая (22.12.1997)/22</t>
  </si>
  <si>
    <t>Ларин Илья</t>
  </si>
  <si>
    <t>Открытая (20.04.1982)/38</t>
  </si>
  <si>
    <t>99,40</t>
  </si>
  <si>
    <t xml:space="preserve">Юрга/Кемеровская область </t>
  </si>
  <si>
    <t>ВЕСОВАЯ КАТЕГОРИЯ   110</t>
  </si>
  <si>
    <t>Аверин Михаил</t>
  </si>
  <si>
    <t>107,10</t>
  </si>
  <si>
    <t>Ладик Алексей</t>
  </si>
  <si>
    <t>109,00</t>
  </si>
  <si>
    <t xml:space="preserve">Шипуново/Алтайский край </t>
  </si>
  <si>
    <t>Секретарь: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</si>
  <si>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</si>
  <si>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</si>
  <si>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</si>
  <si>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</si>
  <si>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</si>
  <si>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Сумма </t>
  </si>
  <si>
    <t>67.5</t>
  </si>
  <si>
    <t>56</t>
  </si>
  <si>
    <t xml:space="preserve">Открытая </t>
  </si>
  <si>
    <t>75</t>
  </si>
  <si>
    <t>417,5</t>
  </si>
  <si>
    <t>312,5</t>
  </si>
  <si>
    <t>52</t>
  </si>
  <si>
    <t>257,5</t>
  </si>
  <si>
    <t xml:space="preserve">Мужчины </t>
  </si>
  <si>
    <t xml:space="preserve">Юноши </t>
  </si>
  <si>
    <t>427,5</t>
  </si>
  <si>
    <t>60</t>
  </si>
  <si>
    <t>370,0</t>
  </si>
  <si>
    <t xml:space="preserve">Юниоры </t>
  </si>
  <si>
    <t>540,0</t>
  </si>
  <si>
    <t>100</t>
  </si>
  <si>
    <t>605,0</t>
  </si>
  <si>
    <t>82.5</t>
  </si>
  <si>
    <t>512,5</t>
  </si>
  <si>
    <t>695,0</t>
  </si>
  <si>
    <t>650,0</t>
  </si>
  <si>
    <t>110</t>
  </si>
  <si>
    <t>1</t>
  </si>
  <si>
    <t>2</t>
  </si>
  <si>
    <t/>
  </si>
  <si>
    <t>3</t>
  </si>
  <si>
    <t>-</t>
  </si>
  <si>
    <t>Анищенко Екатерина</t>
  </si>
  <si>
    <t>Юниорки (11.10.2000)/20</t>
  </si>
  <si>
    <t>57,40</t>
  </si>
  <si>
    <t xml:space="preserve">Ефимов А. </t>
  </si>
  <si>
    <t>Открытая (11.10.2000)/20</t>
  </si>
  <si>
    <t>Ященко Анастасия</t>
  </si>
  <si>
    <t>Открытая (01.05.1988)/32</t>
  </si>
  <si>
    <t>58,90</t>
  </si>
  <si>
    <t>Ефремова Татьяна</t>
  </si>
  <si>
    <t>Юрьева Софья</t>
  </si>
  <si>
    <t>73,80</t>
  </si>
  <si>
    <t xml:space="preserve">Воробьев Э. </t>
  </si>
  <si>
    <t>Открытая (06.11.2003)/17</t>
  </si>
  <si>
    <t>Анищенко Оксана</t>
  </si>
  <si>
    <t>70,40</t>
  </si>
  <si>
    <t>Бородина Валентина</t>
  </si>
  <si>
    <t>76,30</t>
  </si>
  <si>
    <t>Стороженко Роман</t>
  </si>
  <si>
    <t>66,00</t>
  </si>
  <si>
    <t>Швалев Дмитрий</t>
  </si>
  <si>
    <t>Юниоры (07.11.2000)/20</t>
  </si>
  <si>
    <t>67,50</t>
  </si>
  <si>
    <t>Ферару Владислав</t>
  </si>
  <si>
    <t>Открытая (06.09.2001)/19</t>
  </si>
  <si>
    <t>64,30</t>
  </si>
  <si>
    <t>Ларионов Кирилл</t>
  </si>
  <si>
    <t>Юниоры (07.08.2000)/20</t>
  </si>
  <si>
    <t>71,90</t>
  </si>
  <si>
    <t xml:space="preserve">Бийск/Алтайский край </t>
  </si>
  <si>
    <t xml:space="preserve">Хахулин О. </t>
  </si>
  <si>
    <t>Открытая (07.08.2000)/20</t>
  </si>
  <si>
    <t>Гуляев Илья</t>
  </si>
  <si>
    <t>Юниоры (27.07.2000)/20</t>
  </si>
  <si>
    <t>81,30</t>
  </si>
  <si>
    <t>Отмашкин Евгений</t>
  </si>
  <si>
    <t>Открытая (04.02.1993)/27</t>
  </si>
  <si>
    <t>82,50</t>
  </si>
  <si>
    <t>Открытая (27.07.2000)/20</t>
  </si>
  <si>
    <t>Думасов Максим</t>
  </si>
  <si>
    <t>87,30</t>
  </si>
  <si>
    <t>Рязанов Алексей</t>
  </si>
  <si>
    <t>Юниоры (18.04.1997)/23</t>
  </si>
  <si>
    <t>89,00</t>
  </si>
  <si>
    <t>Кругов Игорь</t>
  </si>
  <si>
    <t>Открытая (15.02.1971)/49</t>
  </si>
  <si>
    <t>98,90</t>
  </si>
  <si>
    <t>Артемов Максим</t>
  </si>
  <si>
    <t>Открытая (11.10.1988)/32</t>
  </si>
  <si>
    <t>96,00</t>
  </si>
  <si>
    <t>Логушкин Владимир</t>
  </si>
  <si>
    <t>97,20</t>
  </si>
  <si>
    <t>Савинов Иван</t>
  </si>
  <si>
    <t>Открытая (22.11.1992)/28</t>
  </si>
  <si>
    <t>101,60</t>
  </si>
  <si>
    <t>205,0</t>
  </si>
  <si>
    <t>Филимонов Евгений</t>
  </si>
  <si>
    <t>Открытая (20.05.1981)/39</t>
  </si>
  <si>
    <t>106,50</t>
  </si>
  <si>
    <t>Открытая (31.12.1970)/49</t>
  </si>
  <si>
    <t>Гаврюшкин Руслан</t>
  </si>
  <si>
    <t>Открытая (18.04.1982)/38</t>
  </si>
  <si>
    <t>105,90</t>
  </si>
  <si>
    <t>152,5</t>
  </si>
  <si>
    <t>157,5</t>
  </si>
  <si>
    <t>ВЕСОВАЯ КАТЕГОРИЯ   125</t>
  </si>
  <si>
    <t>Подъяпольский Максим</t>
  </si>
  <si>
    <t>118,90</t>
  </si>
  <si>
    <t>Просекин Роман</t>
  </si>
  <si>
    <t>Открытая (12.05.1986)/34</t>
  </si>
  <si>
    <t>116,70</t>
  </si>
  <si>
    <t xml:space="preserve">Результат </t>
  </si>
  <si>
    <t>Результат</t>
  </si>
  <si>
    <t>4</t>
  </si>
  <si>
    <t>Камнева Елена</t>
  </si>
  <si>
    <t>Открытая (24.03.1988)/32</t>
  </si>
  <si>
    <t>55,30</t>
  </si>
  <si>
    <t>Понпа Алексей</t>
  </si>
  <si>
    <t>73,00</t>
  </si>
  <si>
    <t>Чепурнов Александр</t>
  </si>
  <si>
    <t>81,80</t>
  </si>
  <si>
    <t>Воробьев Эдуард</t>
  </si>
  <si>
    <t>88,30</t>
  </si>
  <si>
    <t>Тактаев Николай</t>
  </si>
  <si>
    <t>87,50</t>
  </si>
  <si>
    <t>217,5</t>
  </si>
  <si>
    <t>Открытая (20.04.2001)/19</t>
  </si>
  <si>
    <t>Войтов Артем</t>
  </si>
  <si>
    <t>Открытая (01.01.1992)/28</t>
  </si>
  <si>
    <t xml:space="preserve">Рубцовск/Алтайский край </t>
  </si>
  <si>
    <t>Овсиенко Дмитрий</t>
  </si>
  <si>
    <t>Открытая (07.06.1989)/31</t>
  </si>
  <si>
    <t>93,70</t>
  </si>
  <si>
    <t>Кобец Артур</t>
  </si>
  <si>
    <t>Открытая (10.06.1967)/53</t>
  </si>
  <si>
    <t>105,60</t>
  </si>
  <si>
    <t>Водяникова Оксана</t>
  </si>
  <si>
    <t>Открытая (29.02.1972)/48</t>
  </si>
  <si>
    <t>87,00</t>
  </si>
  <si>
    <t>122,5</t>
  </si>
  <si>
    <t>Анискин Александр</t>
  </si>
  <si>
    <t>110,00</t>
  </si>
  <si>
    <t>44</t>
  </si>
  <si>
    <t>Открытая (29.01.2000)/20</t>
  </si>
  <si>
    <t>Семёнов Дмитрий</t>
  </si>
  <si>
    <t>230</t>
  </si>
  <si>
    <t>Главный судья соревнований:</t>
  </si>
  <si>
    <t>Полосин Сергей/ РК, Новоалтайск</t>
  </si>
  <si>
    <t>Главный секретарь соревнований:</t>
  </si>
  <si>
    <t>Андросов Владислав/ Новоалтайск</t>
  </si>
  <si>
    <t>Стороженко Юлия/ Новоалтайск</t>
  </si>
  <si>
    <t>Судьи:</t>
  </si>
  <si>
    <t>Минеев Н.</t>
  </si>
  <si>
    <t>Мастера (11.06.1954)/66</t>
  </si>
  <si>
    <t>Мастера (15.05.1959)/61</t>
  </si>
  <si>
    <t>Мастера (15.02.1971)/49</t>
  </si>
  <si>
    <t>Юноши (20.01.2005)/15</t>
  </si>
  <si>
    <t>Юноши (14.03.2006)/14</t>
  </si>
  <si>
    <t>Девушки (19.03.2010)/10</t>
  </si>
  <si>
    <t>Девушки (10.10.2010)/10</t>
  </si>
  <si>
    <t>Девушки (22.04.2009)/11</t>
  </si>
  <si>
    <t>Девушки (13.11.2007)/13</t>
  </si>
  <si>
    <t>Девушки (06.07.2009)/11</t>
  </si>
  <si>
    <t>Юноши (23.04.2008)/12</t>
  </si>
  <si>
    <t>Юноши (24.12.2008)/11</t>
  </si>
  <si>
    <t>Юноши (22.12.2008)/11</t>
  </si>
  <si>
    <t>Юноши (12.04.2006)/14</t>
  </si>
  <si>
    <t>Юноши (17.12.2005)/14</t>
  </si>
  <si>
    <t>Юноши (02.12.2008)/11</t>
  </si>
  <si>
    <t>Юноши (24.12.2002)/17</t>
  </si>
  <si>
    <t>Юноши  (25.12.2002)/17</t>
  </si>
  <si>
    <t>Юноши (05.06.2003)/17</t>
  </si>
  <si>
    <t>Юноши (15.08.2007)/13</t>
  </si>
  <si>
    <t>Юноши (09.07.2003)/17</t>
  </si>
  <si>
    <t>Юноши (23.02.2003)/17</t>
  </si>
  <si>
    <t>Юноши (24.08.2003)/17</t>
  </si>
  <si>
    <t>Юноши (04.11.2002)/18</t>
  </si>
  <si>
    <t>Юноши (15.02.2007)/13</t>
  </si>
  <si>
    <t>Мастера (31.12.1970)/49</t>
  </si>
  <si>
    <t>Мастера (18.05.1972)/48</t>
  </si>
  <si>
    <t>Девушки (15.04.2003)/17</t>
  </si>
  <si>
    <t>Девушки (12.04.2001)/19</t>
  </si>
  <si>
    <t>Мастера (01.04.1975)/45</t>
  </si>
  <si>
    <t>Девушки (06.11.2003)/17</t>
  </si>
  <si>
    <t>Мастера (06.11.1972)/48</t>
  </si>
  <si>
    <t>Юноши (01.09.2005)/15</t>
  </si>
  <si>
    <t>Юноши (31.08.2004)/16</t>
  </si>
  <si>
    <t>Юноши (18.05.2001)/19</t>
  </si>
  <si>
    <t>Юноши (20.04.2001)/19</t>
  </si>
  <si>
    <t>Мастера (10.06.1967)/53</t>
  </si>
  <si>
    <t>Мастера (02.01.1963)/57</t>
  </si>
  <si>
    <t>POWER GYM (392 балла)</t>
  </si>
  <si>
    <t>РЕЛЬЕФ (274 балла)</t>
  </si>
  <si>
    <t>МАЛИНА (232 балла)</t>
  </si>
  <si>
    <t>АТЛЕТИК (181 балл)</t>
  </si>
  <si>
    <t>АЛТГПУ (168 баллов)</t>
  </si>
  <si>
    <t>БЕРСЕРК (129 баллов)</t>
  </si>
  <si>
    <t>Просекин Роман/ РК, Бийск</t>
  </si>
  <si>
    <t>Кобец Артур/ РК, Бийск</t>
  </si>
  <si>
    <t>Судейская коллегия Открытого турнира "Power Gym-2" и Чемпионата Алтайского края</t>
  </si>
  <si>
    <t>Командное первенство Открытого турнира "POWER GYM-2" и Чемпионата Алтайского края</t>
  </si>
  <si>
    <t>Открытый турнир "POWER GYM-2" и Чемпионат Алтайского края
WRPF любители Пауэрлифтинг без экипировки
Новоалтайск/Алтайский край, 29 ноября 2020 года</t>
  </si>
  <si>
    <t>Открытый турнир "POWER GYM-2" и Чемпионат Алтайского края
WRPF любители Силовое двоеборье без экипировки
Новоалтайск/Алтайский край, 29 ноября 2020 года</t>
  </si>
  <si>
    <t>Открытый турнир "POWER GYM-2" и Чемпионат Алтайского края
WRPF любители Жим лежа без экипировки
Новоалтайск/Алтайский край, 29 ноября 2020 года</t>
  </si>
  <si>
    <t>Открытый турнир "POWER GYM-2" и Чемпионат Алтайского края
WRPF любители Становая тяга без экипировки
Новоалтайск/Алтайский край, 29 ноября 2020 года</t>
  </si>
  <si>
    <t>Весовая категория</t>
  </si>
  <si>
    <t>Мастера</t>
  </si>
  <si>
    <t>№</t>
  </si>
  <si>
    <t>1 №</t>
  </si>
  <si>
    <t>2 №</t>
  </si>
  <si>
    <t>3 №</t>
  </si>
  <si>
    <t>4 №</t>
  </si>
  <si>
    <t>5 №</t>
  </si>
  <si>
    <t>6 №</t>
  </si>
  <si>
    <t xml:space="preserve">
Дата рождения/Возраст</t>
  </si>
  <si>
    <t>Возрастная группа</t>
  </si>
  <si>
    <t>O</t>
  </si>
  <si>
    <t>T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</si>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</sst>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 applyBorder="1"/>
    <xf numFmtId="0" fontId="10" fillId="0" borderId="0" xfId="0" applyFont="1" applyAlignment="1"/>
    <xf numFmtId="0" fontId="11" fillId="0" borderId="0" xfId="0" applyFont="1" applyAlignment="1"/>
    <xf numFmtId="49" fontId="3" fillId="0" borderId="2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/>
    <xf numFmtId="0" fontId="9" fillId="0" borderId="25" xfId="0" applyFont="1" applyBorder="1"/>
    <xf numFmtId="0" fontId="9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25"/>
  <sheetViews>
    <sheetView tabSelected="1" zoomScaleNormal="100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54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70" t="s">
        <v>421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s="1" customFormat="1" ht="12.75" customHeight="1">
      <c r="A3" s="78" t="s">
        <v>427</v>
      </c>
      <c r="B3" s="62" t="s">
        <v>0</v>
      </c>
      <c r="C3" s="80" t="s">
        <v>434</v>
      </c>
      <c r="D3" s="80" t="s">
        <v>6</v>
      </c>
      <c r="E3" s="66" t="s">
        <v>435</v>
      </c>
      <c r="F3" s="66" t="s">
        <v>5</v>
      </c>
      <c r="G3" s="66" t="s">
        <v>7</v>
      </c>
      <c r="H3" s="66"/>
      <c r="I3" s="66"/>
      <c r="J3" s="66"/>
      <c r="K3" s="66" t="s">
        <v>8</v>
      </c>
      <c r="L3" s="66"/>
      <c r="M3" s="66"/>
      <c r="N3" s="66"/>
      <c r="O3" s="66" t="s">
        <v>9</v>
      </c>
      <c r="P3" s="66"/>
      <c r="Q3" s="66"/>
      <c r="R3" s="66"/>
      <c r="S3" s="68" t="s">
        <v>1</v>
      </c>
      <c r="T3" s="66" t="s">
        <v>3</v>
      </c>
      <c r="U3" s="81" t="s">
        <v>2</v>
      </c>
    </row>
    <row r="4" spans="1:21" s="1" customFormat="1" ht="21" customHeight="1" thickBot="1">
      <c r="A4" s="79"/>
      <c r="B4" s="63"/>
      <c r="C4" s="67"/>
      <c r="D4" s="67"/>
      <c r="E4" s="67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7"/>
      <c r="U4" s="82"/>
    </row>
    <row r="5" spans="1:21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8" t="s">
        <v>256</v>
      </c>
      <c r="B6" s="7" t="s">
        <v>11</v>
      </c>
      <c r="C6" s="7" t="s">
        <v>378</v>
      </c>
      <c r="D6" s="7" t="s">
        <v>12</v>
      </c>
      <c r="E6" s="7" t="s">
        <v>437</v>
      </c>
      <c r="F6" s="7" t="s">
        <v>13</v>
      </c>
      <c r="G6" s="20" t="s">
        <v>14</v>
      </c>
      <c r="H6" s="21" t="s">
        <v>15</v>
      </c>
      <c r="I6" s="21" t="s">
        <v>16</v>
      </c>
      <c r="J6" s="8"/>
      <c r="K6" s="21" t="s">
        <v>17</v>
      </c>
      <c r="L6" s="21" t="s">
        <v>18</v>
      </c>
      <c r="M6" s="21" t="s">
        <v>14</v>
      </c>
      <c r="N6" s="8"/>
      <c r="O6" s="20" t="s">
        <v>16</v>
      </c>
      <c r="P6" s="21" t="s">
        <v>19</v>
      </c>
      <c r="Q6" s="21" t="s">
        <v>20</v>
      </c>
      <c r="R6" s="8"/>
      <c r="S6" s="55" t="str">
        <f>"110,0"</f>
        <v>110,0</v>
      </c>
      <c r="T6" s="8" t="str">
        <f>"164,2960"</f>
        <v>164,2960</v>
      </c>
      <c r="U6" s="7" t="s">
        <v>21</v>
      </c>
    </row>
    <row r="7" spans="1:21">
      <c r="A7" s="10" t="s">
        <v>257</v>
      </c>
      <c r="B7" s="9" t="s">
        <v>22</v>
      </c>
      <c r="C7" s="9" t="s">
        <v>379</v>
      </c>
      <c r="D7" s="9" t="s">
        <v>23</v>
      </c>
      <c r="E7" s="9" t="s">
        <v>437</v>
      </c>
      <c r="F7" s="9" t="s">
        <v>13</v>
      </c>
      <c r="G7" s="22" t="s">
        <v>18</v>
      </c>
      <c r="H7" s="22" t="s">
        <v>15</v>
      </c>
      <c r="I7" s="22" t="s">
        <v>16</v>
      </c>
      <c r="J7" s="10"/>
      <c r="K7" s="22" t="s">
        <v>24</v>
      </c>
      <c r="L7" s="23" t="s">
        <v>17</v>
      </c>
      <c r="M7" s="22" t="s">
        <v>17</v>
      </c>
      <c r="N7" s="10"/>
      <c r="O7" s="22" t="s">
        <v>16</v>
      </c>
      <c r="P7" s="22" t="s">
        <v>25</v>
      </c>
      <c r="Q7" s="22" t="s">
        <v>20</v>
      </c>
      <c r="R7" s="10"/>
      <c r="S7" s="57" t="str">
        <f>"105,0"</f>
        <v>105,0</v>
      </c>
      <c r="T7" s="10" t="str">
        <f>"156,8280"</f>
        <v>156,8280</v>
      </c>
      <c r="U7" s="9" t="s">
        <v>21</v>
      </c>
    </row>
    <row r="8" spans="1:21">
      <c r="B8" s="5" t="s">
        <v>258</v>
      </c>
    </row>
    <row r="9" spans="1:21" ht="16">
      <c r="A9" s="60" t="s">
        <v>26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21">
      <c r="A10" s="12" t="s">
        <v>256</v>
      </c>
      <c r="B10" s="11" t="s">
        <v>27</v>
      </c>
      <c r="C10" s="11" t="s">
        <v>28</v>
      </c>
      <c r="D10" s="11" t="s">
        <v>29</v>
      </c>
      <c r="E10" s="11" t="s">
        <v>436</v>
      </c>
      <c r="F10" s="11" t="s">
        <v>30</v>
      </c>
      <c r="G10" s="24" t="s">
        <v>31</v>
      </c>
      <c r="H10" s="24" t="s">
        <v>32</v>
      </c>
      <c r="I10" s="24" t="s">
        <v>33</v>
      </c>
      <c r="J10" s="12"/>
      <c r="K10" s="24" t="s">
        <v>16</v>
      </c>
      <c r="L10" s="24" t="s">
        <v>19</v>
      </c>
      <c r="M10" s="25" t="s">
        <v>25</v>
      </c>
      <c r="N10" s="12"/>
      <c r="O10" s="24" t="s">
        <v>34</v>
      </c>
      <c r="P10" s="24" t="s">
        <v>35</v>
      </c>
      <c r="Q10" s="24" t="s">
        <v>36</v>
      </c>
      <c r="R10" s="12"/>
      <c r="S10" s="58" t="str">
        <f>"182,5"</f>
        <v>182,5</v>
      </c>
      <c r="T10" s="12" t="str">
        <f>"245,4443"</f>
        <v>245,4443</v>
      </c>
      <c r="U10" s="11" t="s">
        <v>37</v>
      </c>
    </row>
    <row r="11" spans="1:21">
      <c r="B11" s="5" t="s">
        <v>258</v>
      </c>
    </row>
    <row r="12" spans="1:21" ht="16">
      <c r="A12" s="60" t="s">
        <v>38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1">
      <c r="A13" s="8" t="s">
        <v>256</v>
      </c>
      <c r="B13" s="7" t="s">
        <v>39</v>
      </c>
      <c r="C13" s="7" t="s">
        <v>380</v>
      </c>
      <c r="D13" s="7" t="s">
        <v>40</v>
      </c>
      <c r="E13" s="7" t="s">
        <v>437</v>
      </c>
      <c r="F13" s="7" t="s">
        <v>13</v>
      </c>
      <c r="G13" s="21" t="s">
        <v>14</v>
      </c>
      <c r="H13" s="21" t="s">
        <v>41</v>
      </c>
      <c r="I13" s="21" t="s">
        <v>42</v>
      </c>
      <c r="J13" s="8"/>
      <c r="K13" s="21" t="s">
        <v>18</v>
      </c>
      <c r="L13" s="20" t="s">
        <v>14</v>
      </c>
      <c r="M13" s="20" t="s">
        <v>14</v>
      </c>
      <c r="N13" s="8"/>
      <c r="O13" s="21" t="s">
        <v>16</v>
      </c>
      <c r="P13" s="21" t="s">
        <v>19</v>
      </c>
      <c r="Q13" s="21" t="s">
        <v>20</v>
      </c>
      <c r="R13" s="8"/>
      <c r="S13" s="55" t="str">
        <f>"110,0"</f>
        <v>110,0</v>
      </c>
      <c r="T13" s="8" t="str">
        <f>"139,6120"</f>
        <v>139,6120</v>
      </c>
      <c r="U13" s="7" t="s">
        <v>21</v>
      </c>
    </row>
    <row r="14" spans="1:21">
      <c r="A14" s="10" t="s">
        <v>256</v>
      </c>
      <c r="B14" s="9" t="s">
        <v>43</v>
      </c>
      <c r="C14" s="9" t="s">
        <v>44</v>
      </c>
      <c r="D14" s="9" t="s">
        <v>45</v>
      </c>
      <c r="E14" s="9" t="s">
        <v>436</v>
      </c>
      <c r="F14" s="9" t="s">
        <v>30</v>
      </c>
      <c r="G14" s="22" t="s">
        <v>46</v>
      </c>
      <c r="H14" s="22" t="s">
        <v>47</v>
      </c>
      <c r="I14" s="22" t="s">
        <v>48</v>
      </c>
      <c r="J14" s="10"/>
      <c r="K14" s="22" t="s">
        <v>20</v>
      </c>
      <c r="L14" s="23" t="s">
        <v>49</v>
      </c>
      <c r="M14" s="22" t="s">
        <v>49</v>
      </c>
      <c r="N14" s="10"/>
      <c r="O14" s="22" t="s">
        <v>46</v>
      </c>
      <c r="P14" s="22" t="s">
        <v>50</v>
      </c>
      <c r="Q14" s="23" t="s">
        <v>51</v>
      </c>
      <c r="R14" s="10"/>
      <c r="S14" s="57" t="str">
        <f>"257,5"</f>
        <v>257,5</v>
      </c>
      <c r="T14" s="10" t="str">
        <f>"321,9780"</f>
        <v>321,9780</v>
      </c>
      <c r="U14" s="9" t="s">
        <v>52</v>
      </c>
    </row>
    <row r="15" spans="1:21">
      <c r="B15" s="5" t="s">
        <v>258</v>
      </c>
    </row>
    <row r="16" spans="1:21" ht="16">
      <c r="A16" s="60" t="s">
        <v>53</v>
      </c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1">
      <c r="A17" s="8" t="s">
        <v>256</v>
      </c>
      <c r="B17" s="7" t="s">
        <v>54</v>
      </c>
      <c r="C17" s="7" t="s">
        <v>381</v>
      </c>
      <c r="D17" s="7" t="s">
        <v>55</v>
      </c>
      <c r="E17" s="7" t="s">
        <v>437</v>
      </c>
      <c r="F17" s="7" t="s">
        <v>13</v>
      </c>
      <c r="G17" s="20" t="s">
        <v>56</v>
      </c>
      <c r="H17" s="21" t="s">
        <v>56</v>
      </c>
      <c r="I17" s="20" t="s">
        <v>49</v>
      </c>
      <c r="J17" s="8"/>
      <c r="K17" s="21" t="s">
        <v>15</v>
      </c>
      <c r="L17" s="21" t="s">
        <v>41</v>
      </c>
      <c r="M17" s="21" t="s">
        <v>16</v>
      </c>
      <c r="N17" s="8"/>
      <c r="O17" s="21" t="s">
        <v>34</v>
      </c>
      <c r="P17" s="21" t="s">
        <v>57</v>
      </c>
      <c r="Q17" s="21" t="s">
        <v>33</v>
      </c>
      <c r="R17" s="8"/>
      <c r="S17" s="55" t="str">
        <f>"147,5"</f>
        <v>147,5</v>
      </c>
      <c r="T17" s="8" t="str">
        <f>"175,0235"</f>
        <v>175,0235</v>
      </c>
      <c r="U17" s="7" t="s">
        <v>21</v>
      </c>
    </row>
    <row r="18" spans="1:21">
      <c r="A18" s="14" t="s">
        <v>256</v>
      </c>
      <c r="B18" s="13" t="s">
        <v>58</v>
      </c>
      <c r="C18" s="13" t="s">
        <v>59</v>
      </c>
      <c r="D18" s="13" t="s">
        <v>60</v>
      </c>
      <c r="E18" s="13" t="s">
        <v>436</v>
      </c>
      <c r="F18" s="13" t="s">
        <v>30</v>
      </c>
      <c r="G18" s="26" t="s">
        <v>46</v>
      </c>
      <c r="H18" s="26" t="s">
        <v>50</v>
      </c>
      <c r="I18" s="26" t="s">
        <v>51</v>
      </c>
      <c r="J18" s="14"/>
      <c r="K18" s="26" t="s">
        <v>20</v>
      </c>
      <c r="L18" s="26" t="s">
        <v>61</v>
      </c>
      <c r="M18" s="27" t="s">
        <v>31</v>
      </c>
      <c r="N18" s="14"/>
      <c r="O18" s="26" t="s">
        <v>47</v>
      </c>
      <c r="P18" s="26" t="s">
        <v>48</v>
      </c>
      <c r="Q18" s="27" t="s">
        <v>51</v>
      </c>
      <c r="R18" s="14"/>
      <c r="S18" s="56" t="str">
        <f>"265,0"</f>
        <v>265,0</v>
      </c>
      <c r="T18" s="14" t="str">
        <f>"311,7990"</f>
        <v>311,7990</v>
      </c>
      <c r="U18" s="13" t="s">
        <v>52</v>
      </c>
    </row>
    <row r="19" spans="1:21">
      <c r="A19" s="10" t="s">
        <v>257</v>
      </c>
      <c r="B19" s="9" t="s">
        <v>62</v>
      </c>
      <c r="C19" s="9" t="s">
        <v>63</v>
      </c>
      <c r="D19" s="9" t="s">
        <v>64</v>
      </c>
      <c r="E19" s="9" t="s">
        <v>436</v>
      </c>
      <c r="F19" s="9" t="s">
        <v>30</v>
      </c>
      <c r="G19" s="22" t="s">
        <v>36</v>
      </c>
      <c r="H19" s="22" t="s">
        <v>65</v>
      </c>
      <c r="I19" s="23" t="s">
        <v>66</v>
      </c>
      <c r="J19" s="10"/>
      <c r="K19" s="22" t="s">
        <v>61</v>
      </c>
      <c r="L19" s="22" t="s">
        <v>31</v>
      </c>
      <c r="M19" s="23" t="s">
        <v>67</v>
      </c>
      <c r="N19" s="10"/>
      <c r="O19" s="22" t="s">
        <v>68</v>
      </c>
      <c r="P19" s="22" t="s">
        <v>69</v>
      </c>
      <c r="Q19" s="23" t="s">
        <v>70</v>
      </c>
      <c r="R19" s="10"/>
      <c r="S19" s="57" t="str">
        <f>"257,5"</f>
        <v>257,5</v>
      </c>
      <c r="T19" s="10" t="str">
        <f>"307,2748"</f>
        <v>307,2748</v>
      </c>
      <c r="U19" s="9" t="s">
        <v>37</v>
      </c>
    </row>
    <row r="20" spans="1:21">
      <c r="B20" s="5" t="s">
        <v>258</v>
      </c>
    </row>
    <row r="21" spans="1:21" ht="16">
      <c r="A21" s="60" t="s">
        <v>71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1">
      <c r="A22" s="8" t="s">
        <v>256</v>
      </c>
      <c r="B22" s="7" t="s">
        <v>72</v>
      </c>
      <c r="C22" s="7" t="s">
        <v>382</v>
      </c>
      <c r="D22" s="7" t="s">
        <v>73</v>
      </c>
      <c r="E22" s="7" t="s">
        <v>437</v>
      </c>
      <c r="F22" s="7" t="s">
        <v>13</v>
      </c>
      <c r="G22" s="21" t="s">
        <v>15</v>
      </c>
      <c r="H22" s="21" t="s">
        <v>16</v>
      </c>
      <c r="I22" s="21" t="s">
        <v>19</v>
      </c>
      <c r="J22" s="8"/>
      <c r="K22" s="21" t="s">
        <v>18</v>
      </c>
      <c r="L22" s="20" t="s">
        <v>15</v>
      </c>
      <c r="M22" s="20" t="s">
        <v>15</v>
      </c>
      <c r="N22" s="8"/>
      <c r="O22" s="21" t="s">
        <v>19</v>
      </c>
      <c r="P22" s="21" t="s">
        <v>20</v>
      </c>
      <c r="Q22" s="21" t="s">
        <v>31</v>
      </c>
      <c r="R22" s="8"/>
      <c r="S22" s="55" t="str">
        <f>"120,0"</f>
        <v>120,0</v>
      </c>
      <c r="T22" s="8" t="str">
        <f>"139,0560"</f>
        <v>139,0560</v>
      </c>
      <c r="U22" s="7" t="s">
        <v>21</v>
      </c>
    </row>
    <row r="23" spans="1:21">
      <c r="A23" s="10" t="s">
        <v>256</v>
      </c>
      <c r="B23" s="9" t="s">
        <v>74</v>
      </c>
      <c r="C23" s="9" t="s">
        <v>75</v>
      </c>
      <c r="D23" s="9" t="s">
        <v>76</v>
      </c>
      <c r="E23" s="9" t="s">
        <v>436</v>
      </c>
      <c r="F23" s="9" t="s">
        <v>30</v>
      </c>
      <c r="G23" s="23" t="s">
        <v>34</v>
      </c>
      <c r="H23" s="22" t="s">
        <v>34</v>
      </c>
      <c r="I23" s="22" t="s">
        <v>57</v>
      </c>
      <c r="J23" s="10"/>
      <c r="K23" s="22" t="s">
        <v>19</v>
      </c>
      <c r="L23" s="22" t="s">
        <v>56</v>
      </c>
      <c r="M23" s="23" t="s">
        <v>49</v>
      </c>
      <c r="N23" s="10"/>
      <c r="O23" s="22" t="s">
        <v>35</v>
      </c>
      <c r="P23" s="22" t="s">
        <v>77</v>
      </c>
      <c r="Q23" s="22" t="s">
        <v>78</v>
      </c>
      <c r="R23" s="10"/>
      <c r="S23" s="57" t="str">
        <f>"195,0"</f>
        <v>195,0</v>
      </c>
      <c r="T23" s="10" t="str">
        <f>"224,1330"</f>
        <v>224,1330</v>
      </c>
      <c r="U23" s="9" t="s">
        <v>37</v>
      </c>
    </row>
    <row r="24" spans="1:21">
      <c r="B24" s="5" t="s">
        <v>258</v>
      </c>
    </row>
    <row r="25" spans="1:21" ht="16">
      <c r="A25" s="60" t="s">
        <v>79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21">
      <c r="A26" s="8" t="s">
        <v>256</v>
      </c>
      <c r="B26" s="7" t="s">
        <v>80</v>
      </c>
      <c r="C26" s="7" t="s">
        <v>400</v>
      </c>
      <c r="D26" s="7" t="s">
        <v>81</v>
      </c>
      <c r="E26" s="7" t="s">
        <v>437</v>
      </c>
      <c r="F26" s="7" t="s">
        <v>30</v>
      </c>
      <c r="G26" s="21" t="s">
        <v>82</v>
      </c>
      <c r="H26" s="21" t="s">
        <v>77</v>
      </c>
      <c r="I26" s="21" t="s">
        <v>65</v>
      </c>
      <c r="J26" s="8"/>
      <c r="K26" s="21" t="s">
        <v>49</v>
      </c>
      <c r="L26" s="20" t="s">
        <v>31</v>
      </c>
      <c r="M26" s="20" t="s">
        <v>31</v>
      </c>
      <c r="N26" s="8"/>
      <c r="O26" s="21" t="s">
        <v>78</v>
      </c>
      <c r="P26" s="21" t="s">
        <v>83</v>
      </c>
      <c r="Q26" s="20" t="s">
        <v>47</v>
      </c>
      <c r="R26" s="8"/>
      <c r="S26" s="55" t="str">
        <f>"225,0"</f>
        <v>225,0</v>
      </c>
      <c r="T26" s="8" t="str">
        <f>"230,1300"</f>
        <v>230,1300</v>
      </c>
      <c r="U26" s="7" t="s">
        <v>37</v>
      </c>
    </row>
    <row r="27" spans="1:21">
      <c r="A27" s="14" t="s">
        <v>257</v>
      </c>
      <c r="B27" s="13" t="s">
        <v>84</v>
      </c>
      <c r="C27" s="13" t="s">
        <v>401</v>
      </c>
      <c r="D27" s="13" t="s">
        <v>85</v>
      </c>
      <c r="E27" s="13" t="s">
        <v>437</v>
      </c>
      <c r="F27" s="13" t="s">
        <v>13</v>
      </c>
      <c r="G27" s="26" t="s">
        <v>36</v>
      </c>
      <c r="H27" s="26" t="s">
        <v>86</v>
      </c>
      <c r="I27" s="26" t="s">
        <v>78</v>
      </c>
      <c r="J27" s="14"/>
      <c r="K27" s="26" t="s">
        <v>19</v>
      </c>
      <c r="L27" s="26" t="s">
        <v>25</v>
      </c>
      <c r="M27" s="27" t="s">
        <v>56</v>
      </c>
      <c r="N27" s="14"/>
      <c r="O27" s="27" t="s">
        <v>78</v>
      </c>
      <c r="P27" s="27" t="s">
        <v>78</v>
      </c>
      <c r="Q27" s="26" t="s">
        <v>78</v>
      </c>
      <c r="R27" s="14"/>
      <c r="S27" s="56" t="str">
        <f>"212,5"</f>
        <v>212,5</v>
      </c>
      <c r="T27" s="14" t="str">
        <f>"217,1113"</f>
        <v>217,1113</v>
      </c>
      <c r="U27" s="13" t="s">
        <v>87</v>
      </c>
    </row>
    <row r="28" spans="1:21">
      <c r="A28" s="14" t="s">
        <v>256</v>
      </c>
      <c r="B28" s="13" t="s">
        <v>88</v>
      </c>
      <c r="C28" s="13" t="s">
        <v>89</v>
      </c>
      <c r="D28" s="13" t="s">
        <v>90</v>
      </c>
      <c r="E28" s="13" t="s">
        <v>436</v>
      </c>
      <c r="F28" s="13" t="s">
        <v>13</v>
      </c>
      <c r="G28" s="26" t="s">
        <v>48</v>
      </c>
      <c r="H28" s="26" t="s">
        <v>68</v>
      </c>
      <c r="I28" s="26" t="s">
        <v>91</v>
      </c>
      <c r="J28" s="14"/>
      <c r="K28" s="26" t="s">
        <v>32</v>
      </c>
      <c r="L28" s="27" t="s">
        <v>57</v>
      </c>
      <c r="M28" s="26" t="s">
        <v>33</v>
      </c>
      <c r="N28" s="14"/>
      <c r="O28" s="26" t="s">
        <v>69</v>
      </c>
      <c r="P28" s="26" t="s">
        <v>92</v>
      </c>
      <c r="Q28" s="26" t="s">
        <v>93</v>
      </c>
      <c r="R28" s="14"/>
      <c r="S28" s="56" t="str">
        <f>"312,5"</f>
        <v>312,5</v>
      </c>
      <c r="T28" s="14" t="str">
        <f>"323,0938"</f>
        <v>323,0938</v>
      </c>
      <c r="U28" s="13" t="s">
        <v>87</v>
      </c>
    </row>
    <row r="29" spans="1:21">
      <c r="A29" s="10" t="s">
        <v>257</v>
      </c>
      <c r="B29" s="9" t="s">
        <v>94</v>
      </c>
      <c r="C29" s="9" t="s">
        <v>95</v>
      </c>
      <c r="D29" s="9" t="s">
        <v>96</v>
      </c>
      <c r="E29" s="9" t="s">
        <v>436</v>
      </c>
      <c r="F29" s="9" t="s">
        <v>13</v>
      </c>
      <c r="G29" s="22" t="s">
        <v>66</v>
      </c>
      <c r="H29" s="22" t="s">
        <v>83</v>
      </c>
      <c r="I29" s="10"/>
      <c r="J29" s="10"/>
      <c r="K29" s="22" t="s">
        <v>49</v>
      </c>
      <c r="L29" s="22" t="s">
        <v>31</v>
      </c>
      <c r="M29" s="23" t="s">
        <v>67</v>
      </c>
      <c r="N29" s="10"/>
      <c r="O29" s="22" t="s">
        <v>47</v>
      </c>
      <c r="P29" s="22" t="s">
        <v>51</v>
      </c>
      <c r="Q29" s="23" t="s">
        <v>97</v>
      </c>
      <c r="R29" s="10"/>
      <c r="S29" s="57" t="str">
        <f>"255,0"</f>
        <v>255,0</v>
      </c>
      <c r="T29" s="10" t="str">
        <f>"266,0160"</f>
        <v>266,0160</v>
      </c>
      <c r="U29" s="9" t="s">
        <v>21</v>
      </c>
    </row>
    <row r="30" spans="1:21">
      <c r="B30" s="5" t="s">
        <v>258</v>
      </c>
    </row>
    <row r="31" spans="1:21" ht="16">
      <c r="A31" s="60" t="s">
        <v>98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21">
      <c r="A32" s="8" t="s">
        <v>256</v>
      </c>
      <c r="B32" s="7" t="s">
        <v>99</v>
      </c>
      <c r="C32" s="7" t="s">
        <v>100</v>
      </c>
      <c r="D32" s="7" t="s">
        <v>101</v>
      </c>
      <c r="E32" s="7" t="s">
        <v>436</v>
      </c>
      <c r="F32" s="7" t="s">
        <v>13</v>
      </c>
      <c r="G32" s="20" t="s">
        <v>102</v>
      </c>
      <c r="H32" s="21" t="s">
        <v>102</v>
      </c>
      <c r="I32" s="20" t="s">
        <v>103</v>
      </c>
      <c r="J32" s="8"/>
      <c r="K32" s="21" t="s">
        <v>65</v>
      </c>
      <c r="L32" s="21" t="s">
        <v>66</v>
      </c>
      <c r="M32" s="21" t="s">
        <v>104</v>
      </c>
      <c r="N32" s="8"/>
      <c r="O32" s="21" t="s">
        <v>103</v>
      </c>
      <c r="P32" s="21" t="s">
        <v>105</v>
      </c>
      <c r="Q32" s="21" t="s">
        <v>106</v>
      </c>
      <c r="R32" s="20" t="s">
        <v>107</v>
      </c>
      <c r="S32" s="55" t="str">
        <f>"417,5"</f>
        <v>417,5</v>
      </c>
      <c r="T32" s="8" t="str">
        <f>"397,2095"</f>
        <v>397,2095</v>
      </c>
      <c r="U32" s="7" t="s">
        <v>87</v>
      </c>
    </row>
    <row r="33" spans="1:21">
      <c r="A33" s="10" t="s">
        <v>256</v>
      </c>
      <c r="B33" s="9" t="s">
        <v>108</v>
      </c>
      <c r="C33" s="9" t="s">
        <v>399</v>
      </c>
      <c r="D33" s="9" t="s">
        <v>109</v>
      </c>
      <c r="E33" s="9" t="s">
        <v>439</v>
      </c>
      <c r="F33" s="9" t="s">
        <v>30</v>
      </c>
      <c r="G33" s="22" t="s">
        <v>34</v>
      </c>
      <c r="H33" s="22" t="s">
        <v>33</v>
      </c>
      <c r="I33" s="23" t="s">
        <v>36</v>
      </c>
      <c r="J33" s="10"/>
      <c r="K33" s="22" t="s">
        <v>19</v>
      </c>
      <c r="L33" s="23" t="s">
        <v>56</v>
      </c>
      <c r="M33" s="22" t="s">
        <v>56</v>
      </c>
      <c r="N33" s="10"/>
      <c r="O33" s="22" t="s">
        <v>104</v>
      </c>
      <c r="P33" s="22" t="s">
        <v>47</v>
      </c>
      <c r="Q33" s="22" t="s">
        <v>68</v>
      </c>
      <c r="R33" s="10"/>
      <c r="S33" s="57" t="str">
        <f>"222,5"</f>
        <v>222,5</v>
      </c>
      <c r="T33" s="10" t="str">
        <f>"241,4701"</f>
        <v>241,4701</v>
      </c>
      <c r="U33" s="9" t="s">
        <v>37</v>
      </c>
    </row>
    <row r="34" spans="1:21">
      <c r="B34" s="5" t="s">
        <v>258</v>
      </c>
    </row>
    <row r="35" spans="1:21" ht="16">
      <c r="A35" s="60" t="s">
        <v>38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21">
      <c r="A36" s="8" t="s">
        <v>256</v>
      </c>
      <c r="B36" s="7" t="s">
        <v>110</v>
      </c>
      <c r="C36" s="7" t="s">
        <v>383</v>
      </c>
      <c r="D36" s="7" t="s">
        <v>111</v>
      </c>
      <c r="E36" s="7" t="s">
        <v>437</v>
      </c>
      <c r="F36" s="7" t="s">
        <v>13</v>
      </c>
      <c r="G36" s="21" t="s">
        <v>34</v>
      </c>
      <c r="H36" s="21" t="s">
        <v>57</v>
      </c>
      <c r="I36" s="21" t="s">
        <v>35</v>
      </c>
      <c r="J36" s="8"/>
      <c r="K36" s="21" t="s">
        <v>56</v>
      </c>
      <c r="L36" s="21" t="s">
        <v>20</v>
      </c>
      <c r="M36" s="20" t="s">
        <v>49</v>
      </c>
      <c r="N36" s="8"/>
      <c r="O36" s="21" t="s">
        <v>36</v>
      </c>
      <c r="P36" s="21" t="s">
        <v>86</v>
      </c>
      <c r="Q36" s="21" t="s">
        <v>104</v>
      </c>
      <c r="R36" s="8"/>
      <c r="S36" s="55" t="str">
        <f>"207,5"</f>
        <v>207,5</v>
      </c>
      <c r="T36" s="8" t="str">
        <f>"214,6380"</f>
        <v>214,6380</v>
      </c>
      <c r="U36" s="7" t="s">
        <v>21</v>
      </c>
    </row>
    <row r="37" spans="1:21">
      <c r="A37" s="14" t="s">
        <v>257</v>
      </c>
      <c r="B37" s="13" t="s">
        <v>112</v>
      </c>
      <c r="C37" s="13" t="s">
        <v>384</v>
      </c>
      <c r="D37" s="13" t="s">
        <v>113</v>
      </c>
      <c r="E37" s="13" t="s">
        <v>437</v>
      </c>
      <c r="F37" s="13" t="s">
        <v>13</v>
      </c>
      <c r="G37" s="26" t="s">
        <v>56</v>
      </c>
      <c r="H37" s="26" t="s">
        <v>49</v>
      </c>
      <c r="I37" s="27" t="s">
        <v>31</v>
      </c>
      <c r="J37" s="14"/>
      <c r="K37" s="26" t="s">
        <v>19</v>
      </c>
      <c r="L37" s="26" t="s">
        <v>25</v>
      </c>
      <c r="M37" s="27" t="s">
        <v>56</v>
      </c>
      <c r="N37" s="14"/>
      <c r="O37" s="26" t="s">
        <v>57</v>
      </c>
      <c r="P37" s="26" t="s">
        <v>35</v>
      </c>
      <c r="Q37" s="27" t="s">
        <v>36</v>
      </c>
      <c r="R37" s="14"/>
      <c r="S37" s="56" t="str">
        <f>"162,5"</f>
        <v>162,5</v>
      </c>
      <c r="T37" s="14" t="str">
        <f>"208,8775"</f>
        <v>208,8775</v>
      </c>
      <c r="U37" s="13" t="s">
        <v>21</v>
      </c>
    </row>
    <row r="38" spans="1:21">
      <c r="A38" s="10" t="s">
        <v>259</v>
      </c>
      <c r="B38" s="9" t="s">
        <v>114</v>
      </c>
      <c r="C38" s="9" t="s">
        <v>385</v>
      </c>
      <c r="D38" s="9" t="s">
        <v>115</v>
      </c>
      <c r="E38" s="9" t="s">
        <v>437</v>
      </c>
      <c r="F38" s="9" t="s">
        <v>13</v>
      </c>
      <c r="G38" s="23" t="s">
        <v>18</v>
      </c>
      <c r="H38" s="22" t="s">
        <v>18</v>
      </c>
      <c r="I38" s="23" t="s">
        <v>15</v>
      </c>
      <c r="J38" s="10"/>
      <c r="K38" s="23" t="s">
        <v>24</v>
      </c>
      <c r="L38" s="23" t="s">
        <v>17</v>
      </c>
      <c r="M38" s="22" t="s">
        <v>17</v>
      </c>
      <c r="N38" s="10"/>
      <c r="O38" s="22" t="s">
        <v>19</v>
      </c>
      <c r="P38" s="22" t="s">
        <v>20</v>
      </c>
      <c r="Q38" s="22" t="s">
        <v>31</v>
      </c>
      <c r="R38" s="10"/>
      <c r="S38" s="57" t="str">
        <f>"102,5"</f>
        <v>102,5</v>
      </c>
      <c r="T38" s="10" t="str">
        <f>"136,8785"</f>
        <v>136,8785</v>
      </c>
      <c r="U38" s="9" t="s">
        <v>21</v>
      </c>
    </row>
    <row r="39" spans="1:21">
      <c r="B39" s="5" t="s">
        <v>258</v>
      </c>
    </row>
    <row r="40" spans="1:21" ht="16">
      <c r="A40" s="60" t="s">
        <v>53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21">
      <c r="A41" s="8" t="s">
        <v>256</v>
      </c>
      <c r="B41" s="7" t="s">
        <v>116</v>
      </c>
      <c r="C41" s="7" t="s">
        <v>386</v>
      </c>
      <c r="D41" s="7" t="s">
        <v>117</v>
      </c>
      <c r="E41" s="7" t="s">
        <v>437</v>
      </c>
      <c r="F41" s="7" t="s">
        <v>13</v>
      </c>
      <c r="G41" s="21" t="s">
        <v>34</v>
      </c>
      <c r="H41" s="21" t="s">
        <v>57</v>
      </c>
      <c r="I41" s="20" t="s">
        <v>35</v>
      </c>
      <c r="J41" s="8"/>
      <c r="K41" s="21" t="s">
        <v>61</v>
      </c>
      <c r="L41" s="21" t="s">
        <v>67</v>
      </c>
      <c r="M41" s="20" t="s">
        <v>34</v>
      </c>
      <c r="N41" s="8"/>
      <c r="O41" s="21" t="s">
        <v>86</v>
      </c>
      <c r="P41" s="21" t="s">
        <v>104</v>
      </c>
      <c r="Q41" s="21" t="s">
        <v>47</v>
      </c>
      <c r="R41" s="8"/>
      <c r="S41" s="55" t="str">
        <f>"222,5"</f>
        <v>222,5</v>
      </c>
      <c r="T41" s="8" t="str">
        <f>"213,2217"</f>
        <v>213,2217</v>
      </c>
      <c r="U41" s="7" t="s">
        <v>21</v>
      </c>
    </row>
    <row r="42" spans="1:21">
      <c r="A42" s="14" t="s">
        <v>257</v>
      </c>
      <c r="B42" s="13" t="s">
        <v>118</v>
      </c>
      <c r="C42" s="13" t="s">
        <v>387</v>
      </c>
      <c r="D42" s="13" t="s">
        <v>60</v>
      </c>
      <c r="E42" s="13" t="s">
        <v>437</v>
      </c>
      <c r="F42" s="13" t="s">
        <v>13</v>
      </c>
      <c r="G42" s="26" t="s">
        <v>56</v>
      </c>
      <c r="H42" s="26" t="s">
        <v>49</v>
      </c>
      <c r="I42" s="26" t="s">
        <v>31</v>
      </c>
      <c r="J42" s="14"/>
      <c r="K42" s="26" t="s">
        <v>19</v>
      </c>
      <c r="L42" s="27" t="s">
        <v>25</v>
      </c>
      <c r="M42" s="26" t="s">
        <v>25</v>
      </c>
      <c r="N42" s="14"/>
      <c r="O42" s="26" t="s">
        <v>57</v>
      </c>
      <c r="P42" s="26" t="s">
        <v>35</v>
      </c>
      <c r="Q42" s="26" t="s">
        <v>36</v>
      </c>
      <c r="R42" s="14"/>
      <c r="S42" s="56" t="str">
        <f>"172,5"</f>
        <v>172,5</v>
      </c>
      <c r="T42" s="14" t="str">
        <f>"157,0268"</f>
        <v>157,0268</v>
      </c>
      <c r="U42" s="13" t="s">
        <v>21</v>
      </c>
    </row>
    <row r="43" spans="1:21">
      <c r="A43" s="10" t="s">
        <v>259</v>
      </c>
      <c r="B43" s="9" t="s">
        <v>119</v>
      </c>
      <c r="C43" s="9" t="s">
        <v>388</v>
      </c>
      <c r="D43" s="9" t="s">
        <v>120</v>
      </c>
      <c r="E43" s="9" t="s">
        <v>437</v>
      </c>
      <c r="F43" s="9" t="s">
        <v>13</v>
      </c>
      <c r="G43" s="22" t="s">
        <v>49</v>
      </c>
      <c r="H43" s="22" t="s">
        <v>61</v>
      </c>
      <c r="I43" s="22" t="s">
        <v>67</v>
      </c>
      <c r="J43" s="10"/>
      <c r="K43" s="22" t="s">
        <v>16</v>
      </c>
      <c r="L43" s="22" t="s">
        <v>19</v>
      </c>
      <c r="M43" s="23" t="s">
        <v>25</v>
      </c>
      <c r="N43" s="10"/>
      <c r="O43" s="22" t="s">
        <v>57</v>
      </c>
      <c r="P43" s="22" t="s">
        <v>35</v>
      </c>
      <c r="Q43" s="22" t="s">
        <v>82</v>
      </c>
      <c r="R43" s="10"/>
      <c r="S43" s="57" t="str">
        <f>"170,0"</f>
        <v>170,0</v>
      </c>
      <c r="T43" s="10" t="str">
        <f>"164,8320"</f>
        <v>164,8320</v>
      </c>
      <c r="U43" s="9" t="s">
        <v>21</v>
      </c>
    </row>
    <row r="44" spans="1:21">
      <c r="B44" s="5" t="s">
        <v>258</v>
      </c>
    </row>
    <row r="45" spans="1:21" ht="16">
      <c r="A45" s="60" t="s">
        <v>71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21">
      <c r="A46" s="8" t="s">
        <v>256</v>
      </c>
      <c r="B46" s="7" t="s">
        <v>121</v>
      </c>
      <c r="C46" s="7" t="s">
        <v>389</v>
      </c>
      <c r="D46" s="7" t="s">
        <v>122</v>
      </c>
      <c r="E46" s="7" t="s">
        <v>437</v>
      </c>
      <c r="F46" s="7" t="s">
        <v>30</v>
      </c>
      <c r="G46" s="21" t="s">
        <v>69</v>
      </c>
      <c r="H46" s="21" t="s">
        <v>93</v>
      </c>
      <c r="I46" s="21" t="s">
        <v>123</v>
      </c>
      <c r="J46" s="8"/>
      <c r="K46" s="20" t="s">
        <v>82</v>
      </c>
      <c r="L46" s="21" t="s">
        <v>82</v>
      </c>
      <c r="M46" s="20" t="s">
        <v>77</v>
      </c>
      <c r="N46" s="8"/>
      <c r="O46" s="20" t="s">
        <v>102</v>
      </c>
      <c r="P46" s="21" t="s">
        <v>124</v>
      </c>
      <c r="Q46" s="21" t="s">
        <v>125</v>
      </c>
      <c r="R46" s="8"/>
      <c r="S46" s="55" t="str">
        <f>"370,0"</f>
        <v>370,0</v>
      </c>
      <c r="T46" s="8" t="str">
        <f>"322,5290"</f>
        <v>322,5290</v>
      </c>
      <c r="U46" s="7" t="s">
        <v>37</v>
      </c>
    </row>
    <row r="47" spans="1:21">
      <c r="A47" s="10" t="s">
        <v>257</v>
      </c>
      <c r="B47" s="9" t="s">
        <v>126</v>
      </c>
      <c r="C47" s="9" t="s">
        <v>390</v>
      </c>
      <c r="D47" s="9" t="s">
        <v>127</v>
      </c>
      <c r="E47" s="9" t="s">
        <v>437</v>
      </c>
      <c r="F47" s="9" t="s">
        <v>13</v>
      </c>
      <c r="G47" s="22" t="s">
        <v>128</v>
      </c>
      <c r="H47" s="22" t="s">
        <v>129</v>
      </c>
      <c r="I47" s="22" t="s">
        <v>130</v>
      </c>
      <c r="J47" s="10"/>
      <c r="K47" s="22" t="s">
        <v>86</v>
      </c>
      <c r="L47" s="22" t="s">
        <v>78</v>
      </c>
      <c r="M47" s="23" t="s">
        <v>66</v>
      </c>
      <c r="N47" s="10"/>
      <c r="O47" s="22" t="s">
        <v>70</v>
      </c>
      <c r="P47" s="22" t="s">
        <v>123</v>
      </c>
      <c r="Q47" s="22" t="s">
        <v>128</v>
      </c>
      <c r="R47" s="22" t="s">
        <v>131</v>
      </c>
      <c r="S47" s="57" t="str">
        <f>"370,0"</f>
        <v>370,0</v>
      </c>
      <c r="T47" s="10" t="str">
        <f>"318,4960"</f>
        <v>318,4960</v>
      </c>
      <c r="U47" s="9" t="s">
        <v>87</v>
      </c>
    </row>
    <row r="48" spans="1:21">
      <c r="B48" s="5" t="s">
        <v>258</v>
      </c>
    </row>
    <row r="49" spans="1:21" ht="16">
      <c r="A49" s="60" t="s">
        <v>79</v>
      </c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21">
      <c r="A50" s="8" t="s">
        <v>256</v>
      </c>
      <c r="B50" s="7" t="s">
        <v>132</v>
      </c>
      <c r="C50" s="7" t="s">
        <v>391</v>
      </c>
      <c r="D50" s="7" t="s">
        <v>133</v>
      </c>
      <c r="E50" s="7" t="s">
        <v>437</v>
      </c>
      <c r="F50" s="7" t="s">
        <v>30</v>
      </c>
      <c r="G50" s="21" t="s">
        <v>134</v>
      </c>
      <c r="H50" s="20" t="s">
        <v>135</v>
      </c>
      <c r="I50" s="21" t="s">
        <v>106</v>
      </c>
      <c r="J50" s="8"/>
      <c r="K50" s="21" t="s">
        <v>36</v>
      </c>
      <c r="L50" s="21" t="s">
        <v>86</v>
      </c>
      <c r="M50" s="21" t="s">
        <v>78</v>
      </c>
      <c r="N50" s="8"/>
      <c r="O50" s="21" t="s">
        <v>134</v>
      </c>
      <c r="P50" s="20" t="s">
        <v>135</v>
      </c>
      <c r="Q50" s="20" t="s">
        <v>135</v>
      </c>
      <c r="R50" s="8"/>
      <c r="S50" s="55" t="str">
        <f>"427,5"</f>
        <v>427,5</v>
      </c>
      <c r="T50" s="8" t="str">
        <f>"335,2455"</f>
        <v>335,2455</v>
      </c>
      <c r="U50" s="7" t="s">
        <v>37</v>
      </c>
    </row>
    <row r="51" spans="1:21">
      <c r="A51" s="14" t="s">
        <v>257</v>
      </c>
      <c r="B51" s="13" t="s">
        <v>136</v>
      </c>
      <c r="C51" s="13" t="s">
        <v>392</v>
      </c>
      <c r="D51" s="13" t="s">
        <v>137</v>
      </c>
      <c r="E51" s="13" t="s">
        <v>437</v>
      </c>
      <c r="F51" s="13" t="s">
        <v>13</v>
      </c>
      <c r="G51" s="26" t="s">
        <v>66</v>
      </c>
      <c r="H51" s="26" t="s">
        <v>83</v>
      </c>
      <c r="I51" s="26" t="s">
        <v>138</v>
      </c>
      <c r="J51" s="14"/>
      <c r="K51" s="26" t="s">
        <v>49</v>
      </c>
      <c r="L51" s="26" t="s">
        <v>31</v>
      </c>
      <c r="M51" s="26" t="s">
        <v>67</v>
      </c>
      <c r="N51" s="14"/>
      <c r="O51" s="26" t="s">
        <v>48</v>
      </c>
      <c r="P51" s="26" t="s">
        <v>97</v>
      </c>
      <c r="Q51" s="26" t="s">
        <v>69</v>
      </c>
      <c r="R51" s="14"/>
      <c r="S51" s="56" t="str">
        <f>"275,0"</f>
        <v>275,0</v>
      </c>
      <c r="T51" s="14" t="str">
        <f>"224,8950"</f>
        <v>224,8950</v>
      </c>
      <c r="U51" s="13" t="s">
        <v>21</v>
      </c>
    </row>
    <row r="52" spans="1:21">
      <c r="A52" s="14" t="s">
        <v>256</v>
      </c>
      <c r="B52" s="13" t="s">
        <v>139</v>
      </c>
      <c r="C52" s="13" t="s">
        <v>140</v>
      </c>
      <c r="D52" s="13" t="s">
        <v>141</v>
      </c>
      <c r="E52" s="13" t="s">
        <v>438</v>
      </c>
      <c r="F52" s="13" t="s">
        <v>30</v>
      </c>
      <c r="G52" s="26" t="s">
        <v>92</v>
      </c>
      <c r="H52" s="26" t="s">
        <v>142</v>
      </c>
      <c r="I52" s="26" t="s">
        <v>129</v>
      </c>
      <c r="J52" s="14"/>
      <c r="K52" s="26" t="s">
        <v>51</v>
      </c>
      <c r="L52" s="26" t="s">
        <v>68</v>
      </c>
      <c r="M52" s="27" t="s">
        <v>97</v>
      </c>
      <c r="N52" s="14"/>
      <c r="O52" s="26" t="s">
        <v>131</v>
      </c>
      <c r="P52" s="26" t="s">
        <v>102</v>
      </c>
      <c r="Q52" s="26" t="s">
        <v>103</v>
      </c>
      <c r="R52" s="14"/>
      <c r="S52" s="56" t="str">
        <f>"412,5"</f>
        <v>412,5</v>
      </c>
      <c r="T52" s="14" t="str">
        <f>"325,0913"</f>
        <v>325,0913</v>
      </c>
      <c r="U52" s="13" t="s">
        <v>143</v>
      </c>
    </row>
    <row r="53" spans="1:21">
      <c r="A53" s="10" t="s">
        <v>257</v>
      </c>
      <c r="B53" s="9" t="s">
        <v>144</v>
      </c>
      <c r="C53" s="9" t="s">
        <v>145</v>
      </c>
      <c r="D53" s="9" t="s">
        <v>146</v>
      </c>
      <c r="E53" s="9" t="s">
        <v>438</v>
      </c>
      <c r="F53" s="9" t="s">
        <v>30</v>
      </c>
      <c r="G53" s="23" t="s">
        <v>104</v>
      </c>
      <c r="H53" s="23" t="s">
        <v>46</v>
      </c>
      <c r="I53" s="22" t="s">
        <v>46</v>
      </c>
      <c r="J53" s="10"/>
      <c r="K53" s="23" t="s">
        <v>86</v>
      </c>
      <c r="L53" s="23" t="s">
        <v>86</v>
      </c>
      <c r="M53" s="22" t="s">
        <v>86</v>
      </c>
      <c r="N53" s="10"/>
      <c r="O53" s="22" t="s">
        <v>47</v>
      </c>
      <c r="P53" s="22" t="s">
        <v>69</v>
      </c>
      <c r="Q53" s="22" t="s">
        <v>142</v>
      </c>
      <c r="R53" s="10"/>
      <c r="S53" s="57" t="str">
        <f>"307,5"</f>
        <v>307,5</v>
      </c>
      <c r="T53" s="10" t="str">
        <f>"241,7565"</f>
        <v>241,7565</v>
      </c>
      <c r="U53" s="9" t="s">
        <v>147</v>
      </c>
    </row>
    <row r="54" spans="1:21">
      <c r="B54" s="5" t="s">
        <v>258</v>
      </c>
    </row>
    <row r="55" spans="1:21" ht="16">
      <c r="A55" s="60" t="s">
        <v>98</v>
      </c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21">
      <c r="A56" s="8" t="s">
        <v>256</v>
      </c>
      <c r="B56" s="7" t="s">
        <v>148</v>
      </c>
      <c r="C56" s="7" t="s">
        <v>393</v>
      </c>
      <c r="D56" s="7" t="s">
        <v>149</v>
      </c>
      <c r="E56" s="7" t="s">
        <v>437</v>
      </c>
      <c r="F56" s="7" t="s">
        <v>30</v>
      </c>
      <c r="G56" s="21" t="s">
        <v>131</v>
      </c>
      <c r="H56" s="21" t="s">
        <v>102</v>
      </c>
      <c r="I56" s="20" t="s">
        <v>103</v>
      </c>
      <c r="J56" s="8"/>
      <c r="K56" s="21" t="s">
        <v>83</v>
      </c>
      <c r="L56" s="21" t="s">
        <v>138</v>
      </c>
      <c r="M56" s="21" t="s">
        <v>47</v>
      </c>
      <c r="N56" s="8"/>
      <c r="O56" s="21" t="s">
        <v>105</v>
      </c>
      <c r="P56" s="21" t="s">
        <v>107</v>
      </c>
      <c r="Q56" s="20" t="s">
        <v>150</v>
      </c>
      <c r="R56" s="8"/>
      <c r="S56" s="55" t="str">
        <f>"430,0"</f>
        <v>430,0</v>
      </c>
      <c r="T56" s="8" t="str">
        <f>"312,6530"</f>
        <v>312,6530</v>
      </c>
      <c r="U56" s="7" t="s">
        <v>52</v>
      </c>
    </row>
    <row r="57" spans="1:21">
      <c r="A57" s="14" t="s">
        <v>257</v>
      </c>
      <c r="B57" s="13" t="s">
        <v>151</v>
      </c>
      <c r="C57" s="13" t="s">
        <v>394</v>
      </c>
      <c r="D57" s="13" t="s">
        <v>152</v>
      </c>
      <c r="E57" s="13" t="s">
        <v>437</v>
      </c>
      <c r="F57" s="13" t="s">
        <v>30</v>
      </c>
      <c r="G57" s="26" t="s">
        <v>130</v>
      </c>
      <c r="H57" s="26" t="s">
        <v>124</v>
      </c>
      <c r="I57" s="26" t="s">
        <v>103</v>
      </c>
      <c r="J57" s="14"/>
      <c r="K57" s="26" t="s">
        <v>46</v>
      </c>
      <c r="L57" s="27" t="s">
        <v>138</v>
      </c>
      <c r="M57" s="27" t="s">
        <v>138</v>
      </c>
      <c r="N57" s="14"/>
      <c r="O57" s="26" t="s">
        <v>102</v>
      </c>
      <c r="P57" s="27" t="s">
        <v>124</v>
      </c>
      <c r="Q57" s="27" t="s">
        <v>124</v>
      </c>
      <c r="R57" s="14"/>
      <c r="S57" s="56" t="str">
        <f>"405,0"</f>
        <v>405,0</v>
      </c>
      <c r="T57" s="14" t="str">
        <f>"293,0175"</f>
        <v>293,0175</v>
      </c>
      <c r="U57" s="13" t="s">
        <v>153</v>
      </c>
    </row>
    <row r="58" spans="1:21">
      <c r="A58" s="14" t="s">
        <v>259</v>
      </c>
      <c r="B58" s="13" t="s">
        <v>154</v>
      </c>
      <c r="C58" s="13" t="s">
        <v>395</v>
      </c>
      <c r="D58" s="13" t="s">
        <v>155</v>
      </c>
      <c r="E58" s="13" t="s">
        <v>437</v>
      </c>
      <c r="F58" s="13" t="s">
        <v>13</v>
      </c>
      <c r="G58" s="26" t="s">
        <v>48</v>
      </c>
      <c r="H58" s="26" t="s">
        <v>68</v>
      </c>
      <c r="I58" s="26" t="s">
        <v>91</v>
      </c>
      <c r="J58" s="14"/>
      <c r="K58" s="26" t="s">
        <v>35</v>
      </c>
      <c r="L58" s="26" t="s">
        <v>82</v>
      </c>
      <c r="M58" s="26" t="s">
        <v>36</v>
      </c>
      <c r="N58" s="14"/>
      <c r="O58" s="26" t="s">
        <v>92</v>
      </c>
      <c r="P58" s="26" t="s">
        <v>142</v>
      </c>
      <c r="Q58" s="26" t="s">
        <v>131</v>
      </c>
      <c r="R58" s="14"/>
      <c r="S58" s="56" t="str">
        <f>"330,0"</f>
        <v>330,0</v>
      </c>
      <c r="T58" s="14" t="str">
        <f>"235,1580"</f>
        <v>235,1580</v>
      </c>
      <c r="U58" s="13" t="s">
        <v>21</v>
      </c>
    </row>
    <row r="59" spans="1:21">
      <c r="A59" s="14" t="s">
        <v>256</v>
      </c>
      <c r="B59" s="13" t="s">
        <v>156</v>
      </c>
      <c r="C59" s="13" t="s">
        <v>157</v>
      </c>
      <c r="D59" s="13" t="s">
        <v>158</v>
      </c>
      <c r="E59" s="13" t="s">
        <v>438</v>
      </c>
      <c r="F59" s="13" t="s">
        <v>30</v>
      </c>
      <c r="G59" s="26" t="s">
        <v>150</v>
      </c>
      <c r="H59" s="27" t="s">
        <v>159</v>
      </c>
      <c r="I59" s="27" t="s">
        <v>159</v>
      </c>
      <c r="J59" s="14"/>
      <c r="K59" s="26" t="s">
        <v>48</v>
      </c>
      <c r="L59" s="26" t="s">
        <v>91</v>
      </c>
      <c r="M59" s="26" t="s">
        <v>69</v>
      </c>
      <c r="N59" s="14"/>
      <c r="O59" s="27" t="s">
        <v>160</v>
      </c>
      <c r="P59" s="26" t="s">
        <v>160</v>
      </c>
      <c r="Q59" s="26" t="s">
        <v>161</v>
      </c>
      <c r="R59" s="14"/>
      <c r="S59" s="56" t="str">
        <f>"540,0"</f>
        <v>540,0</v>
      </c>
      <c r="T59" s="14" t="str">
        <f>"405,1080"</f>
        <v>405,1080</v>
      </c>
      <c r="U59" s="13" t="s">
        <v>162</v>
      </c>
    </row>
    <row r="60" spans="1:21">
      <c r="A60" s="14" t="s">
        <v>256</v>
      </c>
      <c r="B60" s="13" t="s">
        <v>163</v>
      </c>
      <c r="C60" s="13" t="s">
        <v>164</v>
      </c>
      <c r="D60" s="13" t="s">
        <v>165</v>
      </c>
      <c r="E60" s="13" t="s">
        <v>436</v>
      </c>
      <c r="F60" s="13" t="s">
        <v>30</v>
      </c>
      <c r="G60" s="26" t="s">
        <v>103</v>
      </c>
      <c r="H60" s="27" t="s">
        <v>105</v>
      </c>
      <c r="I60" s="26" t="s">
        <v>105</v>
      </c>
      <c r="J60" s="14"/>
      <c r="K60" s="26" t="s">
        <v>69</v>
      </c>
      <c r="L60" s="26" t="s">
        <v>92</v>
      </c>
      <c r="M60" s="26" t="s">
        <v>70</v>
      </c>
      <c r="N60" s="14"/>
      <c r="O60" s="26" t="s">
        <v>105</v>
      </c>
      <c r="P60" s="26" t="s">
        <v>166</v>
      </c>
      <c r="Q60" s="27" t="s">
        <v>159</v>
      </c>
      <c r="R60" s="14"/>
      <c r="S60" s="56" t="str">
        <f>"482,5"</f>
        <v>482,5</v>
      </c>
      <c r="T60" s="14" t="str">
        <f>"345,0840"</f>
        <v>345,0840</v>
      </c>
      <c r="U60" s="13" t="s">
        <v>87</v>
      </c>
    </row>
    <row r="61" spans="1:21">
      <c r="A61" s="10" t="s">
        <v>257</v>
      </c>
      <c r="B61" s="9" t="s">
        <v>167</v>
      </c>
      <c r="C61" s="9" t="s">
        <v>168</v>
      </c>
      <c r="D61" s="9" t="s">
        <v>169</v>
      </c>
      <c r="E61" s="9" t="s">
        <v>436</v>
      </c>
      <c r="F61" s="9" t="s">
        <v>30</v>
      </c>
      <c r="G61" s="22" t="s">
        <v>131</v>
      </c>
      <c r="H61" s="22" t="s">
        <v>102</v>
      </c>
      <c r="I61" s="23" t="s">
        <v>124</v>
      </c>
      <c r="J61" s="10"/>
      <c r="K61" s="23" t="s">
        <v>68</v>
      </c>
      <c r="L61" s="22" t="s">
        <v>68</v>
      </c>
      <c r="M61" s="23" t="s">
        <v>170</v>
      </c>
      <c r="N61" s="10"/>
      <c r="O61" s="22" t="s">
        <v>103</v>
      </c>
      <c r="P61" s="22" t="s">
        <v>105</v>
      </c>
      <c r="Q61" s="22" t="s">
        <v>107</v>
      </c>
      <c r="R61" s="10"/>
      <c r="S61" s="57" t="str">
        <f>"440,0"</f>
        <v>440,0</v>
      </c>
      <c r="T61" s="10" t="str">
        <f>"321,5080"</f>
        <v>321,5080</v>
      </c>
      <c r="U61" s="9" t="s">
        <v>143</v>
      </c>
    </row>
    <row r="62" spans="1:21">
      <c r="B62" s="5" t="s">
        <v>258</v>
      </c>
    </row>
    <row r="63" spans="1:21" ht="16">
      <c r="A63" s="60" t="s">
        <v>171</v>
      </c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21">
      <c r="A64" s="8" t="s">
        <v>256</v>
      </c>
      <c r="B64" s="7" t="s">
        <v>172</v>
      </c>
      <c r="C64" s="7" t="s">
        <v>396</v>
      </c>
      <c r="D64" s="7" t="s">
        <v>173</v>
      </c>
      <c r="E64" s="7" t="s">
        <v>437</v>
      </c>
      <c r="F64" s="7" t="s">
        <v>30</v>
      </c>
      <c r="G64" s="21" t="s">
        <v>48</v>
      </c>
      <c r="H64" s="20" t="s">
        <v>97</v>
      </c>
      <c r="I64" s="21" t="s">
        <v>97</v>
      </c>
      <c r="J64" s="8"/>
      <c r="K64" s="21" t="s">
        <v>65</v>
      </c>
      <c r="L64" s="20" t="s">
        <v>66</v>
      </c>
      <c r="M64" s="20" t="s">
        <v>66</v>
      </c>
      <c r="N64" s="8"/>
      <c r="O64" s="21" t="s">
        <v>93</v>
      </c>
      <c r="P64" s="21" t="s">
        <v>131</v>
      </c>
      <c r="Q64" s="21" t="s">
        <v>103</v>
      </c>
      <c r="R64" s="8"/>
      <c r="S64" s="55" t="str">
        <f>"355,0"</f>
        <v>355,0</v>
      </c>
      <c r="T64" s="8" t="str">
        <f>"242,3585"</f>
        <v>242,3585</v>
      </c>
      <c r="U64" s="7" t="s">
        <v>147</v>
      </c>
    </row>
    <row r="65" spans="1:21">
      <c r="A65" s="14" t="s">
        <v>256</v>
      </c>
      <c r="B65" s="13" t="s">
        <v>174</v>
      </c>
      <c r="C65" s="13" t="s">
        <v>175</v>
      </c>
      <c r="D65" s="13" t="s">
        <v>176</v>
      </c>
      <c r="E65" s="13" t="s">
        <v>438</v>
      </c>
      <c r="F65" s="13" t="s">
        <v>30</v>
      </c>
      <c r="G65" s="26" t="s">
        <v>177</v>
      </c>
      <c r="H65" s="27" t="s">
        <v>178</v>
      </c>
      <c r="I65" s="27" t="s">
        <v>178</v>
      </c>
      <c r="J65" s="14"/>
      <c r="K65" s="26" t="s">
        <v>48</v>
      </c>
      <c r="L65" s="27" t="s">
        <v>97</v>
      </c>
      <c r="M65" s="27" t="s">
        <v>91</v>
      </c>
      <c r="N65" s="14"/>
      <c r="O65" s="26" t="s">
        <v>34</v>
      </c>
      <c r="P65" s="26" t="s">
        <v>179</v>
      </c>
      <c r="Q65" s="27" t="s">
        <v>180</v>
      </c>
      <c r="R65" s="14"/>
      <c r="S65" s="56" t="str">
        <f>"512,5"</f>
        <v>512,5</v>
      </c>
      <c r="T65" s="14" t="str">
        <f>"345,3738"</f>
        <v>345,3738</v>
      </c>
      <c r="U65" s="13" t="s">
        <v>147</v>
      </c>
    </row>
    <row r="66" spans="1:21">
      <c r="A66" s="14" t="s">
        <v>256</v>
      </c>
      <c r="B66" s="13" t="s">
        <v>181</v>
      </c>
      <c r="C66" s="13" t="s">
        <v>182</v>
      </c>
      <c r="D66" s="13" t="s">
        <v>183</v>
      </c>
      <c r="E66" s="13" t="s">
        <v>436</v>
      </c>
      <c r="F66" s="13" t="s">
        <v>30</v>
      </c>
      <c r="G66" s="26" t="s">
        <v>150</v>
      </c>
      <c r="H66" s="27" t="s">
        <v>159</v>
      </c>
      <c r="I66" s="27" t="s">
        <v>159</v>
      </c>
      <c r="J66" s="14"/>
      <c r="K66" s="27" t="s">
        <v>68</v>
      </c>
      <c r="L66" s="27" t="s">
        <v>97</v>
      </c>
      <c r="M66" s="26" t="s">
        <v>97</v>
      </c>
      <c r="N66" s="14"/>
      <c r="O66" s="26" t="s">
        <v>184</v>
      </c>
      <c r="P66" s="26" t="s">
        <v>160</v>
      </c>
      <c r="Q66" s="27" t="s">
        <v>180</v>
      </c>
      <c r="R66" s="14"/>
      <c r="S66" s="56" t="str">
        <f>"522,5"</f>
        <v>522,5</v>
      </c>
      <c r="T66" s="14" t="str">
        <f>"350,5452"</f>
        <v>350,5452</v>
      </c>
      <c r="U66" s="13" t="s">
        <v>37</v>
      </c>
    </row>
    <row r="67" spans="1:21">
      <c r="A67" s="10" t="s">
        <v>257</v>
      </c>
      <c r="B67" s="9" t="s">
        <v>174</v>
      </c>
      <c r="C67" s="9" t="s">
        <v>185</v>
      </c>
      <c r="D67" s="9" t="s">
        <v>176</v>
      </c>
      <c r="E67" s="9" t="s">
        <v>436</v>
      </c>
      <c r="F67" s="9" t="s">
        <v>30</v>
      </c>
      <c r="G67" s="22" t="s">
        <v>177</v>
      </c>
      <c r="H67" s="23" t="s">
        <v>178</v>
      </c>
      <c r="I67" s="23" t="s">
        <v>178</v>
      </c>
      <c r="J67" s="10"/>
      <c r="K67" s="22" t="s">
        <v>48</v>
      </c>
      <c r="L67" s="23" t="s">
        <v>97</v>
      </c>
      <c r="M67" s="23" t="s">
        <v>91</v>
      </c>
      <c r="N67" s="10"/>
      <c r="O67" s="22" t="s">
        <v>34</v>
      </c>
      <c r="P67" s="22" t="s">
        <v>179</v>
      </c>
      <c r="Q67" s="23" t="s">
        <v>180</v>
      </c>
      <c r="R67" s="10"/>
      <c r="S67" s="57" t="str">
        <f>"512,5"</f>
        <v>512,5</v>
      </c>
      <c r="T67" s="10" t="str">
        <f>"345,3738"</f>
        <v>345,3738</v>
      </c>
      <c r="U67" s="9" t="s">
        <v>147</v>
      </c>
    </row>
    <row r="68" spans="1:21">
      <c r="B68" s="5" t="s">
        <v>258</v>
      </c>
    </row>
    <row r="69" spans="1:21" ht="16">
      <c r="A69" s="60" t="s">
        <v>186</v>
      </c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21">
      <c r="A70" s="12" t="s">
        <v>256</v>
      </c>
      <c r="B70" s="11" t="s">
        <v>187</v>
      </c>
      <c r="C70" s="11" t="s">
        <v>188</v>
      </c>
      <c r="D70" s="11" t="s">
        <v>189</v>
      </c>
      <c r="E70" s="11" t="s">
        <v>436</v>
      </c>
      <c r="F70" s="11" t="s">
        <v>30</v>
      </c>
      <c r="G70" s="24" t="s">
        <v>190</v>
      </c>
      <c r="H70" s="25" t="s">
        <v>191</v>
      </c>
      <c r="I70" s="25" t="s">
        <v>191</v>
      </c>
      <c r="J70" s="12"/>
      <c r="K70" s="24" t="s">
        <v>70</v>
      </c>
      <c r="L70" s="24" t="s">
        <v>142</v>
      </c>
      <c r="M70" s="25" t="s">
        <v>123</v>
      </c>
      <c r="N70" s="12"/>
      <c r="O70" s="24" t="s">
        <v>192</v>
      </c>
      <c r="P70" s="25" t="s">
        <v>193</v>
      </c>
      <c r="Q70" s="25" t="s">
        <v>193</v>
      </c>
      <c r="R70" s="12"/>
      <c r="S70" s="58" t="str">
        <f>"532,5"</f>
        <v>532,5</v>
      </c>
      <c r="T70" s="12" t="str">
        <f>"339,9480"</f>
        <v>339,9480</v>
      </c>
      <c r="U70" s="11" t="s">
        <v>147</v>
      </c>
    </row>
    <row r="71" spans="1:21">
      <c r="B71" s="5" t="s">
        <v>258</v>
      </c>
    </row>
    <row r="72" spans="1:21" ht="16">
      <c r="A72" s="60" t="s">
        <v>194</v>
      </c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21">
      <c r="A73" s="8" t="s">
        <v>256</v>
      </c>
      <c r="B73" s="7" t="s">
        <v>195</v>
      </c>
      <c r="C73" s="7" t="s">
        <v>196</v>
      </c>
      <c r="D73" s="7" t="s">
        <v>197</v>
      </c>
      <c r="E73" s="7" t="s">
        <v>438</v>
      </c>
      <c r="F73" s="7" t="s">
        <v>30</v>
      </c>
      <c r="G73" s="20" t="s">
        <v>159</v>
      </c>
      <c r="H73" s="20" t="s">
        <v>184</v>
      </c>
      <c r="I73" s="21" t="s">
        <v>184</v>
      </c>
      <c r="J73" s="8"/>
      <c r="K73" s="21" t="s">
        <v>92</v>
      </c>
      <c r="L73" s="21" t="s">
        <v>123</v>
      </c>
      <c r="M73" s="20" t="s">
        <v>198</v>
      </c>
      <c r="N73" s="8"/>
      <c r="O73" s="21" t="s">
        <v>161</v>
      </c>
      <c r="P73" s="20" t="s">
        <v>199</v>
      </c>
      <c r="Q73" s="21" t="s">
        <v>200</v>
      </c>
      <c r="R73" s="8"/>
      <c r="S73" s="55" t="str">
        <f>"605,0"</f>
        <v>605,0</v>
      </c>
      <c r="T73" s="8" t="str">
        <f>"371,2280"</f>
        <v>371,2280</v>
      </c>
      <c r="U73" s="7" t="s">
        <v>147</v>
      </c>
    </row>
    <row r="74" spans="1:21">
      <c r="A74" s="14" t="s">
        <v>256</v>
      </c>
      <c r="B74" s="13" t="s">
        <v>201</v>
      </c>
      <c r="C74" s="13" t="s">
        <v>202</v>
      </c>
      <c r="D74" s="13" t="s">
        <v>203</v>
      </c>
      <c r="E74" s="13" t="s">
        <v>436</v>
      </c>
      <c r="F74" s="13" t="s">
        <v>30</v>
      </c>
      <c r="G74" s="26" t="s">
        <v>161</v>
      </c>
      <c r="H74" s="26" t="s">
        <v>193</v>
      </c>
      <c r="I74" s="26" t="s">
        <v>204</v>
      </c>
      <c r="J74" s="14"/>
      <c r="K74" s="26" t="s">
        <v>102</v>
      </c>
      <c r="L74" s="26" t="s">
        <v>103</v>
      </c>
      <c r="M74" s="27" t="s">
        <v>134</v>
      </c>
      <c r="N74" s="14"/>
      <c r="O74" s="26" t="s">
        <v>205</v>
      </c>
      <c r="P74" s="26" t="s">
        <v>206</v>
      </c>
      <c r="Q74" s="27" t="s">
        <v>207</v>
      </c>
      <c r="R74" s="14"/>
      <c r="S74" s="56" t="str">
        <f>"695,0"</f>
        <v>695,0</v>
      </c>
      <c r="T74" s="14" t="str">
        <f>"432,2900"</f>
        <v>432,2900</v>
      </c>
      <c r="U74" s="13"/>
    </row>
    <row r="75" spans="1:21">
      <c r="A75" s="14" t="s">
        <v>257</v>
      </c>
      <c r="B75" s="13" t="s">
        <v>208</v>
      </c>
      <c r="C75" s="13" t="s">
        <v>209</v>
      </c>
      <c r="D75" s="13" t="s">
        <v>197</v>
      </c>
      <c r="E75" s="13" t="s">
        <v>436</v>
      </c>
      <c r="F75" s="13" t="s">
        <v>210</v>
      </c>
      <c r="G75" s="26" t="s">
        <v>211</v>
      </c>
      <c r="H75" s="26" t="s">
        <v>161</v>
      </c>
      <c r="I75" s="26" t="s">
        <v>212</v>
      </c>
      <c r="J75" s="14"/>
      <c r="K75" s="26" t="s">
        <v>102</v>
      </c>
      <c r="L75" s="26" t="s">
        <v>103</v>
      </c>
      <c r="M75" s="26" t="s">
        <v>134</v>
      </c>
      <c r="N75" s="14"/>
      <c r="O75" s="26" t="s">
        <v>160</v>
      </c>
      <c r="P75" s="26" t="s">
        <v>213</v>
      </c>
      <c r="Q75" s="26" t="s">
        <v>214</v>
      </c>
      <c r="R75" s="14"/>
      <c r="S75" s="56" t="str">
        <f>"650,0"</f>
        <v>650,0</v>
      </c>
      <c r="T75" s="14" t="str">
        <f>"398,8400"</f>
        <v>398,8400</v>
      </c>
      <c r="U75" s="13" t="s">
        <v>215</v>
      </c>
    </row>
    <row r="76" spans="1:21">
      <c r="A76" s="14" t="s">
        <v>259</v>
      </c>
      <c r="B76" s="13" t="s">
        <v>195</v>
      </c>
      <c r="C76" s="13" t="s">
        <v>216</v>
      </c>
      <c r="D76" s="13" t="s">
        <v>197</v>
      </c>
      <c r="E76" s="13" t="s">
        <v>436</v>
      </c>
      <c r="F76" s="13" t="s">
        <v>30</v>
      </c>
      <c r="G76" s="27" t="s">
        <v>159</v>
      </c>
      <c r="H76" s="27" t="s">
        <v>184</v>
      </c>
      <c r="I76" s="26" t="s">
        <v>184</v>
      </c>
      <c r="J76" s="14"/>
      <c r="K76" s="26" t="s">
        <v>92</v>
      </c>
      <c r="L76" s="26" t="s">
        <v>123</v>
      </c>
      <c r="M76" s="27" t="s">
        <v>198</v>
      </c>
      <c r="N76" s="14"/>
      <c r="O76" s="26" t="s">
        <v>161</v>
      </c>
      <c r="P76" s="27" t="s">
        <v>199</v>
      </c>
      <c r="Q76" s="26" t="s">
        <v>200</v>
      </c>
      <c r="R76" s="14"/>
      <c r="S76" s="56" t="str">
        <f>"605,0"</f>
        <v>605,0</v>
      </c>
      <c r="T76" s="14" t="str">
        <f>"371,2280"</f>
        <v>371,2280</v>
      </c>
      <c r="U76" s="13" t="s">
        <v>147</v>
      </c>
    </row>
    <row r="77" spans="1:21">
      <c r="A77" s="10" t="s">
        <v>260</v>
      </c>
      <c r="B77" s="9" t="s">
        <v>217</v>
      </c>
      <c r="C77" s="9" t="s">
        <v>218</v>
      </c>
      <c r="D77" s="9" t="s">
        <v>219</v>
      </c>
      <c r="E77" s="9" t="s">
        <v>436</v>
      </c>
      <c r="F77" s="9" t="s">
        <v>220</v>
      </c>
      <c r="G77" s="22" t="s">
        <v>105</v>
      </c>
      <c r="H77" s="22" t="s">
        <v>190</v>
      </c>
      <c r="I77" s="22" t="s">
        <v>106</v>
      </c>
      <c r="J77" s="10"/>
      <c r="K77" s="23" t="s">
        <v>69</v>
      </c>
      <c r="L77" s="23" t="s">
        <v>69</v>
      </c>
      <c r="M77" s="23" t="s">
        <v>69</v>
      </c>
      <c r="N77" s="10"/>
      <c r="O77" s="10"/>
      <c r="P77" s="10"/>
      <c r="Q77" s="23"/>
      <c r="R77" s="10"/>
      <c r="S77" s="57" t="str">
        <f>"0.00"</f>
        <v>0.00</v>
      </c>
      <c r="T77" s="10" t="str">
        <f>"0,0000"</f>
        <v>0,0000</v>
      </c>
      <c r="U77" s="9"/>
    </row>
    <row r="78" spans="1:21">
      <c r="B78" s="5" t="s">
        <v>258</v>
      </c>
    </row>
    <row r="79" spans="1:21" ht="16">
      <c r="A79" s="60" t="s">
        <v>221</v>
      </c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1:21">
      <c r="A80" s="8" t="s">
        <v>256</v>
      </c>
      <c r="B80" s="7" t="s">
        <v>222</v>
      </c>
      <c r="C80" s="7" t="s">
        <v>397</v>
      </c>
      <c r="D80" s="7" t="s">
        <v>223</v>
      </c>
      <c r="E80" s="7" t="s">
        <v>437</v>
      </c>
      <c r="F80" s="7" t="s">
        <v>13</v>
      </c>
      <c r="G80" s="20" t="s">
        <v>48</v>
      </c>
      <c r="H80" s="21" t="s">
        <v>48</v>
      </c>
      <c r="I80" s="21" t="s">
        <v>91</v>
      </c>
      <c r="J80" s="8"/>
      <c r="K80" s="21" t="s">
        <v>36</v>
      </c>
      <c r="L80" s="21" t="s">
        <v>86</v>
      </c>
      <c r="M80" s="21" t="s">
        <v>65</v>
      </c>
      <c r="N80" s="8"/>
      <c r="O80" s="21" t="s">
        <v>69</v>
      </c>
      <c r="P80" s="21" t="s">
        <v>93</v>
      </c>
      <c r="Q80" s="21" t="s">
        <v>131</v>
      </c>
      <c r="R80" s="8"/>
      <c r="S80" s="55" t="str">
        <f>"337,5"</f>
        <v>337,5</v>
      </c>
      <c r="T80" s="8" t="str">
        <f>"200,3063"</f>
        <v>200,3063</v>
      </c>
      <c r="U80" s="7" t="s">
        <v>21</v>
      </c>
    </row>
    <row r="81" spans="1:21">
      <c r="A81" s="10" t="s">
        <v>256</v>
      </c>
      <c r="B81" s="9" t="s">
        <v>224</v>
      </c>
      <c r="C81" s="9" t="s">
        <v>398</v>
      </c>
      <c r="D81" s="9" t="s">
        <v>225</v>
      </c>
      <c r="E81" s="9" t="s">
        <v>439</v>
      </c>
      <c r="F81" s="9" t="s">
        <v>226</v>
      </c>
      <c r="G81" s="22" t="s">
        <v>102</v>
      </c>
      <c r="H81" s="22" t="s">
        <v>107</v>
      </c>
      <c r="I81" s="10"/>
      <c r="J81" s="10"/>
      <c r="K81" s="22" t="s">
        <v>102</v>
      </c>
      <c r="L81" s="22" t="s">
        <v>134</v>
      </c>
      <c r="M81" s="22" t="s">
        <v>105</v>
      </c>
      <c r="N81" s="10"/>
      <c r="O81" s="22" t="s">
        <v>159</v>
      </c>
      <c r="P81" s="22" t="s">
        <v>204</v>
      </c>
      <c r="Q81" s="22" t="s">
        <v>200</v>
      </c>
      <c r="R81" s="10"/>
      <c r="S81" s="57" t="str">
        <f>"610,0"</f>
        <v>610,0</v>
      </c>
      <c r="T81" s="10" t="str">
        <f>"407,5449"</f>
        <v>407,5449</v>
      </c>
      <c r="U81" s="9"/>
    </row>
    <row r="82" spans="1:21">
      <c r="B82" s="5" t="s">
        <v>258</v>
      </c>
    </row>
    <row r="83" spans="1:21">
      <c r="B83" s="5" t="s">
        <v>258</v>
      </c>
    </row>
    <row r="84" spans="1:21">
      <c r="B84" s="5" t="s">
        <v>258</v>
      </c>
    </row>
    <row r="85" spans="1:21" ht="18">
      <c r="B85" s="15" t="s">
        <v>228</v>
      </c>
      <c r="C85" s="15"/>
    </row>
    <row r="86" spans="1:21" ht="16">
      <c r="B86" s="16" t="s">
        <v>229</v>
      </c>
      <c r="C86" s="16"/>
    </row>
    <row r="87" spans="1:21" ht="14">
      <c r="B87" s="17"/>
      <c r="C87" s="18" t="s">
        <v>230</v>
      </c>
    </row>
    <row r="88" spans="1:21" ht="14">
      <c r="B88" s="19" t="s">
        <v>231</v>
      </c>
      <c r="C88" s="19" t="s">
        <v>232</v>
      </c>
      <c r="D88" s="19" t="s">
        <v>425</v>
      </c>
      <c r="E88" s="19" t="s">
        <v>233</v>
      </c>
    </row>
    <row r="89" spans="1:21">
      <c r="B89" s="5" t="s">
        <v>80</v>
      </c>
      <c r="C89" s="5" t="s">
        <v>230</v>
      </c>
      <c r="D89" s="6" t="s">
        <v>234</v>
      </c>
      <c r="E89" s="6" t="s">
        <v>192</v>
      </c>
    </row>
    <row r="90" spans="1:21">
      <c r="B90" s="5" t="s">
        <v>84</v>
      </c>
      <c r="C90" s="5" t="s">
        <v>230</v>
      </c>
      <c r="D90" s="6" t="s">
        <v>234</v>
      </c>
      <c r="E90" s="6" t="s">
        <v>179</v>
      </c>
    </row>
    <row r="91" spans="1:21">
      <c r="B91" s="5" t="s">
        <v>54</v>
      </c>
      <c r="C91" s="5" t="s">
        <v>230</v>
      </c>
      <c r="D91" s="6" t="s">
        <v>235</v>
      </c>
      <c r="E91" s="6" t="s">
        <v>130</v>
      </c>
    </row>
    <row r="93" spans="1:21" ht="14">
      <c r="B93" s="17"/>
      <c r="C93" s="18" t="s">
        <v>236</v>
      </c>
    </row>
    <row r="94" spans="1:21" ht="14">
      <c r="B94" s="19" t="s">
        <v>231</v>
      </c>
      <c r="C94" s="19" t="s">
        <v>232</v>
      </c>
      <c r="D94" s="19" t="s">
        <v>425</v>
      </c>
      <c r="E94" s="19" t="s">
        <v>233</v>
      </c>
    </row>
    <row r="95" spans="1:21">
      <c r="B95" s="5" t="s">
        <v>99</v>
      </c>
      <c r="C95" s="5" t="s">
        <v>236</v>
      </c>
      <c r="D95" s="6" t="s">
        <v>237</v>
      </c>
      <c r="E95" s="6" t="s">
        <v>238</v>
      </c>
    </row>
    <row r="96" spans="1:21">
      <c r="B96" s="5" t="s">
        <v>88</v>
      </c>
      <c r="C96" s="5" t="s">
        <v>236</v>
      </c>
      <c r="D96" s="6" t="s">
        <v>234</v>
      </c>
      <c r="E96" s="6" t="s">
        <v>239</v>
      </c>
    </row>
    <row r="97" spans="2:5">
      <c r="B97" s="5" t="s">
        <v>43</v>
      </c>
      <c r="C97" s="5" t="s">
        <v>236</v>
      </c>
      <c r="D97" s="6" t="s">
        <v>240</v>
      </c>
      <c r="E97" s="6" t="s">
        <v>241</v>
      </c>
    </row>
    <row r="99" spans="2:5" ht="16">
      <c r="B99" s="16" t="s">
        <v>242</v>
      </c>
      <c r="C99" s="16"/>
    </row>
    <row r="100" spans="2:5" ht="14">
      <c r="B100" s="17"/>
      <c r="C100" s="18" t="s">
        <v>243</v>
      </c>
    </row>
    <row r="101" spans="2:5" ht="14">
      <c r="B101" s="19" t="s">
        <v>231</v>
      </c>
      <c r="C101" s="19" t="s">
        <v>232</v>
      </c>
      <c r="D101" s="19" t="s">
        <v>425</v>
      </c>
      <c r="E101" s="19" t="s">
        <v>233</v>
      </c>
    </row>
    <row r="102" spans="2:5">
      <c r="B102" s="5" t="s">
        <v>132</v>
      </c>
      <c r="C102" s="5" t="s">
        <v>243</v>
      </c>
      <c r="D102" s="6" t="s">
        <v>234</v>
      </c>
      <c r="E102" s="6" t="s">
        <v>244</v>
      </c>
    </row>
    <row r="103" spans="2:5">
      <c r="B103" s="5" t="s">
        <v>121</v>
      </c>
      <c r="C103" s="5" t="s">
        <v>243</v>
      </c>
      <c r="D103" s="6" t="s">
        <v>245</v>
      </c>
      <c r="E103" s="6" t="s">
        <v>246</v>
      </c>
    </row>
    <row r="104" spans="2:5">
      <c r="B104" s="5" t="s">
        <v>126</v>
      </c>
      <c r="C104" s="5" t="s">
        <v>243</v>
      </c>
      <c r="D104" s="6" t="s">
        <v>245</v>
      </c>
      <c r="E104" s="6" t="s">
        <v>246</v>
      </c>
    </row>
    <row r="106" spans="2:5" ht="14">
      <c r="B106" s="17"/>
      <c r="C106" s="18" t="s">
        <v>247</v>
      </c>
    </row>
    <row r="107" spans="2:5" ht="14">
      <c r="B107" s="19" t="s">
        <v>231</v>
      </c>
      <c r="C107" s="19" t="s">
        <v>232</v>
      </c>
      <c r="D107" s="19" t="s">
        <v>425</v>
      </c>
      <c r="E107" s="19" t="s">
        <v>233</v>
      </c>
    </row>
    <row r="108" spans="2:5">
      <c r="B108" s="5" t="s">
        <v>156</v>
      </c>
      <c r="C108" s="5" t="s">
        <v>247</v>
      </c>
      <c r="D108" s="6" t="s">
        <v>237</v>
      </c>
      <c r="E108" s="6" t="s">
        <v>248</v>
      </c>
    </row>
    <row r="109" spans="2:5">
      <c r="B109" s="5" t="s">
        <v>195</v>
      </c>
      <c r="C109" s="5" t="s">
        <v>247</v>
      </c>
      <c r="D109" s="6" t="s">
        <v>249</v>
      </c>
      <c r="E109" s="6" t="s">
        <v>250</v>
      </c>
    </row>
    <row r="110" spans="2:5">
      <c r="B110" s="5" t="s">
        <v>174</v>
      </c>
      <c r="C110" s="5" t="s">
        <v>247</v>
      </c>
      <c r="D110" s="6" t="s">
        <v>251</v>
      </c>
      <c r="E110" s="6" t="s">
        <v>252</v>
      </c>
    </row>
    <row r="112" spans="2:5" ht="14">
      <c r="B112" s="17"/>
      <c r="C112" s="18" t="s">
        <v>236</v>
      </c>
    </row>
    <row r="113" spans="2:21" ht="14">
      <c r="B113" s="19" t="s">
        <v>231</v>
      </c>
      <c r="C113" s="19" t="s">
        <v>232</v>
      </c>
      <c r="D113" s="19" t="s">
        <v>425</v>
      </c>
      <c r="E113" s="19" t="s">
        <v>233</v>
      </c>
    </row>
    <row r="114" spans="2:21">
      <c r="B114" s="5" t="s">
        <v>201</v>
      </c>
      <c r="C114" s="5" t="s">
        <v>236</v>
      </c>
      <c r="D114" s="6" t="s">
        <v>249</v>
      </c>
      <c r="E114" s="6" t="s">
        <v>253</v>
      </c>
    </row>
    <row r="115" spans="2:21">
      <c r="B115" s="5" t="s">
        <v>208</v>
      </c>
      <c r="C115" s="5" t="s">
        <v>236</v>
      </c>
      <c r="D115" s="6" t="s">
        <v>249</v>
      </c>
      <c r="E115" s="6" t="s">
        <v>254</v>
      </c>
    </row>
    <row r="116" spans="2:21">
      <c r="B116" s="5" t="s">
        <v>195</v>
      </c>
      <c r="C116" s="5" t="s">
        <v>236</v>
      </c>
      <c r="D116" s="6" t="s">
        <v>249</v>
      </c>
      <c r="E116" s="6" t="s">
        <v>250</v>
      </c>
    </row>
    <row r="117" spans="2:21">
      <c r="B117" s="5" t="s">
        <v>258</v>
      </c>
      <c r="C117" s="6"/>
      <c r="D117" s="6"/>
      <c r="E117" s="6"/>
      <c r="F117" s="6"/>
      <c r="P117" s="5"/>
      <c r="Q117" s="3"/>
      <c r="R117" s="3"/>
      <c r="S117" s="59"/>
      <c r="T117" s="3"/>
      <c r="U117" s="3"/>
    </row>
    <row r="118" spans="2:21">
      <c r="B118" s="5" t="s">
        <v>258</v>
      </c>
      <c r="C118" s="6"/>
      <c r="D118" s="6"/>
      <c r="E118" s="6"/>
      <c r="F118" s="6"/>
      <c r="P118" s="5"/>
      <c r="Q118" s="3"/>
      <c r="R118" s="3"/>
      <c r="S118" s="59"/>
      <c r="T118" s="3"/>
      <c r="U118" s="3"/>
    </row>
    <row r="119" spans="2:21">
      <c r="B119" s="5" t="s">
        <v>258</v>
      </c>
      <c r="C119" s="6"/>
      <c r="D119" s="6"/>
      <c r="E119" s="6"/>
      <c r="F119" s="6"/>
      <c r="P119" s="5"/>
      <c r="Q119" s="3"/>
      <c r="R119" s="3"/>
      <c r="S119" s="59"/>
      <c r="T119" s="3"/>
      <c r="U119" s="3"/>
    </row>
    <row r="120" spans="2:21">
      <c r="B120" s="5" t="s">
        <v>258</v>
      </c>
      <c r="C120" s="6"/>
      <c r="D120" s="6"/>
      <c r="E120" s="6"/>
      <c r="F120" s="6"/>
      <c r="P120" s="5"/>
      <c r="Q120" s="3"/>
      <c r="R120" s="3"/>
      <c r="S120" s="59"/>
      <c r="T120" s="3"/>
      <c r="U120" s="3"/>
    </row>
    <row r="121" spans="2:21">
      <c r="B121" s="5" t="s">
        <v>258</v>
      </c>
      <c r="C121" s="6"/>
      <c r="D121" s="6"/>
      <c r="E121" s="6"/>
      <c r="F121" s="6"/>
      <c r="P121" s="5"/>
      <c r="Q121" s="3"/>
      <c r="R121" s="3"/>
      <c r="S121" s="59"/>
      <c r="T121" s="3"/>
      <c r="U121" s="3"/>
    </row>
    <row r="122" spans="2:21">
      <c r="B122" s="5" t="s">
        <v>258</v>
      </c>
      <c r="C122" s="6"/>
      <c r="D122" s="6"/>
      <c r="E122" s="6"/>
      <c r="F122" s="6"/>
      <c r="P122" s="5"/>
      <c r="Q122" s="3"/>
      <c r="R122" s="3"/>
      <c r="S122" s="59"/>
      <c r="T122" s="3"/>
      <c r="U122" s="3"/>
    </row>
    <row r="123" spans="2:21">
      <c r="B123" s="5" t="s">
        <v>258</v>
      </c>
    </row>
    <row r="124" spans="2:21">
      <c r="B124" s="5" t="s">
        <v>258</v>
      </c>
    </row>
    <row r="125" spans="2:21">
      <c r="B125" s="5" t="s">
        <v>258</v>
      </c>
    </row>
  </sheetData>
  <mergeCells count="29">
    <mergeCell ref="A21:R21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79:R79"/>
    <mergeCell ref="B3:B4"/>
    <mergeCell ref="A49:R49"/>
    <mergeCell ref="A55:R55"/>
    <mergeCell ref="A63:R63"/>
    <mergeCell ref="A69:R69"/>
    <mergeCell ref="A72:R72"/>
    <mergeCell ref="A25:R25"/>
    <mergeCell ref="A31:R31"/>
    <mergeCell ref="A35:R35"/>
    <mergeCell ref="A40:R40"/>
    <mergeCell ref="A45:R45"/>
    <mergeCell ref="A5:R5"/>
    <mergeCell ref="A9:R9"/>
    <mergeCell ref="A12:R12"/>
    <mergeCell ref="A16:R16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70" t="s">
        <v>422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1:17" s="1" customFormat="1" ht="12.75" customHeight="1">
      <c r="A3" s="78" t="s">
        <v>427</v>
      </c>
      <c r="B3" s="62" t="s">
        <v>0</v>
      </c>
      <c r="C3" s="80" t="s">
        <v>434</v>
      </c>
      <c r="D3" s="80" t="s">
        <v>6</v>
      </c>
      <c r="E3" s="66" t="s">
        <v>435</v>
      </c>
      <c r="F3" s="66" t="s">
        <v>5</v>
      </c>
      <c r="G3" s="66" t="s">
        <v>8</v>
      </c>
      <c r="H3" s="66"/>
      <c r="I3" s="66"/>
      <c r="J3" s="66"/>
      <c r="K3" s="66" t="s">
        <v>9</v>
      </c>
      <c r="L3" s="66"/>
      <c r="M3" s="66"/>
      <c r="N3" s="66"/>
      <c r="O3" s="66" t="s">
        <v>1</v>
      </c>
      <c r="P3" s="66" t="s">
        <v>3</v>
      </c>
      <c r="Q3" s="81" t="s">
        <v>2</v>
      </c>
    </row>
    <row r="4" spans="1:17" s="1" customFormat="1" ht="21" customHeight="1" thickBot="1">
      <c r="A4" s="79"/>
      <c r="B4" s="63"/>
      <c r="C4" s="67"/>
      <c r="D4" s="67"/>
      <c r="E4" s="67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7"/>
      <c r="P4" s="67"/>
      <c r="Q4" s="82"/>
    </row>
    <row r="5" spans="1:17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8" t="s">
        <v>256</v>
      </c>
      <c r="B6" s="7" t="s">
        <v>11</v>
      </c>
      <c r="C6" s="7" t="s">
        <v>378</v>
      </c>
      <c r="D6" s="7" t="s">
        <v>12</v>
      </c>
      <c r="E6" s="7" t="s">
        <v>437</v>
      </c>
      <c r="F6" s="7" t="s">
        <v>13</v>
      </c>
      <c r="G6" s="21" t="s">
        <v>17</v>
      </c>
      <c r="H6" s="21" t="s">
        <v>18</v>
      </c>
      <c r="I6" s="21" t="s">
        <v>14</v>
      </c>
      <c r="J6" s="8"/>
      <c r="K6" s="20" t="s">
        <v>16</v>
      </c>
      <c r="L6" s="21" t="s">
        <v>19</v>
      </c>
      <c r="M6" s="21" t="s">
        <v>20</v>
      </c>
      <c r="N6" s="8"/>
      <c r="O6" s="8" t="str">
        <f>"75,0"</f>
        <v>75,0</v>
      </c>
      <c r="P6" s="8" t="str">
        <f>"112,0200"</f>
        <v>112,0200</v>
      </c>
      <c r="Q6" s="7" t="s">
        <v>21</v>
      </c>
    </row>
    <row r="7" spans="1:17">
      <c r="A7" s="10" t="s">
        <v>257</v>
      </c>
      <c r="B7" s="9" t="s">
        <v>22</v>
      </c>
      <c r="C7" s="9" t="s">
        <v>379</v>
      </c>
      <c r="D7" s="9" t="s">
        <v>23</v>
      </c>
      <c r="E7" s="9" t="s">
        <v>437</v>
      </c>
      <c r="F7" s="9" t="s">
        <v>13</v>
      </c>
      <c r="G7" s="22" t="s">
        <v>24</v>
      </c>
      <c r="H7" s="23" t="s">
        <v>17</v>
      </c>
      <c r="I7" s="22" t="s">
        <v>17</v>
      </c>
      <c r="J7" s="10"/>
      <c r="K7" s="22" t="s">
        <v>16</v>
      </c>
      <c r="L7" s="22" t="s">
        <v>25</v>
      </c>
      <c r="M7" s="22" t="s">
        <v>20</v>
      </c>
      <c r="N7" s="10"/>
      <c r="O7" s="10" t="str">
        <f>"70,0"</f>
        <v>70,0</v>
      </c>
      <c r="P7" s="10" t="str">
        <f>"104,5520"</f>
        <v>104,5520</v>
      </c>
      <c r="Q7" s="9" t="s">
        <v>21</v>
      </c>
    </row>
    <row r="8" spans="1:17">
      <c r="B8" s="5" t="s">
        <v>258</v>
      </c>
    </row>
    <row r="9" spans="1:17" ht="16">
      <c r="A9" s="60" t="s">
        <v>38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12" t="s">
        <v>256</v>
      </c>
      <c r="B10" s="11" t="s">
        <v>39</v>
      </c>
      <c r="C10" s="11" t="s">
        <v>380</v>
      </c>
      <c r="D10" s="11" t="s">
        <v>40</v>
      </c>
      <c r="E10" s="11" t="s">
        <v>437</v>
      </c>
      <c r="F10" s="11" t="s">
        <v>13</v>
      </c>
      <c r="G10" s="24" t="s">
        <v>18</v>
      </c>
      <c r="H10" s="25" t="s">
        <v>14</v>
      </c>
      <c r="I10" s="25" t="s">
        <v>14</v>
      </c>
      <c r="J10" s="12"/>
      <c r="K10" s="24" t="s">
        <v>16</v>
      </c>
      <c r="L10" s="24" t="s">
        <v>19</v>
      </c>
      <c r="M10" s="24" t="s">
        <v>20</v>
      </c>
      <c r="N10" s="12"/>
      <c r="O10" s="12" t="str">
        <f>"72,5"</f>
        <v>72,5</v>
      </c>
      <c r="P10" s="12" t="str">
        <f>"92,0170"</f>
        <v>92,0170</v>
      </c>
      <c r="Q10" s="11" t="s">
        <v>21</v>
      </c>
    </row>
    <row r="11" spans="1:17">
      <c r="B11" s="5" t="s">
        <v>258</v>
      </c>
    </row>
    <row r="12" spans="1:17" ht="16">
      <c r="A12" s="60" t="s">
        <v>53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7">
      <c r="A13" s="12" t="s">
        <v>256</v>
      </c>
      <c r="B13" s="11" t="s">
        <v>54</v>
      </c>
      <c r="C13" s="11" t="s">
        <v>381</v>
      </c>
      <c r="D13" s="11" t="s">
        <v>55</v>
      </c>
      <c r="E13" s="11" t="s">
        <v>437</v>
      </c>
      <c r="F13" s="11" t="s">
        <v>13</v>
      </c>
      <c r="G13" s="24" t="s">
        <v>15</v>
      </c>
      <c r="H13" s="24" t="s">
        <v>41</v>
      </c>
      <c r="I13" s="24" t="s">
        <v>16</v>
      </c>
      <c r="J13" s="12"/>
      <c r="K13" s="24" t="s">
        <v>34</v>
      </c>
      <c r="L13" s="24" t="s">
        <v>57</v>
      </c>
      <c r="M13" s="24" t="s">
        <v>33</v>
      </c>
      <c r="N13" s="12"/>
      <c r="O13" s="12" t="str">
        <f>"102,5"</f>
        <v>102,5</v>
      </c>
      <c r="P13" s="12" t="str">
        <f>"121,6265"</f>
        <v>121,6265</v>
      </c>
      <c r="Q13" s="11" t="s">
        <v>21</v>
      </c>
    </row>
    <row r="14" spans="1:17">
      <c r="B14" s="5" t="s">
        <v>258</v>
      </c>
    </row>
    <row r="15" spans="1:17" ht="16">
      <c r="A15" s="60" t="s">
        <v>71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7">
      <c r="A16" s="12" t="s">
        <v>256</v>
      </c>
      <c r="B16" s="11" t="s">
        <v>72</v>
      </c>
      <c r="C16" s="11" t="s">
        <v>382</v>
      </c>
      <c r="D16" s="11" t="s">
        <v>73</v>
      </c>
      <c r="E16" s="11" t="s">
        <v>437</v>
      </c>
      <c r="F16" s="11" t="s">
        <v>13</v>
      </c>
      <c r="G16" s="24" t="s">
        <v>18</v>
      </c>
      <c r="H16" s="25" t="s">
        <v>15</v>
      </c>
      <c r="I16" s="25" t="s">
        <v>15</v>
      </c>
      <c r="J16" s="12"/>
      <c r="K16" s="24" t="s">
        <v>19</v>
      </c>
      <c r="L16" s="24" t="s">
        <v>20</v>
      </c>
      <c r="M16" s="24" t="s">
        <v>31</v>
      </c>
      <c r="N16" s="12"/>
      <c r="O16" s="12" t="str">
        <f>"80,0"</f>
        <v>80,0</v>
      </c>
      <c r="P16" s="12" t="str">
        <f>"92,7040"</f>
        <v>92,7040</v>
      </c>
      <c r="Q16" s="11" t="s">
        <v>21</v>
      </c>
    </row>
    <row r="17" spans="1:17">
      <c r="B17" s="5" t="s">
        <v>258</v>
      </c>
    </row>
    <row r="18" spans="1:17" ht="16">
      <c r="A18" s="60" t="s">
        <v>186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7">
      <c r="A19" s="12" t="s">
        <v>256</v>
      </c>
      <c r="B19" s="11" t="s">
        <v>356</v>
      </c>
      <c r="C19" s="11" t="s">
        <v>357</v>
      </c>
      <c r="D19" s="11" t="s">
        <v>358</v>
      </c>
      <c r="E19" s="11" t="s">
        <v>436</v>
      </c>
      <c r="F19" s="11" t="s">
        <v>13</v>
      </c>
      <c r="G19" s="24" t="s">
        <v>31</v>
      </c>
      <c r="H19" s="24" t="s">
        <v>34</v>
      </c>
      <c r="I19" s="24" t="s">
        <v>32</v>
      </c>
      <c r="J19" s="12"/>
      <c r="K19" s="24" t="s">
        <v>91</v>
      </c>
      <c r="L19" s="24" t="s">
        <v>359</v>
      </c>
      <c r="M19" s="24" t="s">
        <v>70</v>
      </c>
      <c r="N19" s="12"/>
      <c r="O19" s="12" t="str">
        <f>"190,0"</f>
        <v>190,0</v>
      </c>
      <c r="P19" s="12" t="str">
        <f>"166,6110"</f>
        <v>166,6110</v>
      </c>
      <c r="Q19" s="11" t="s">
        <v>87</v>
      </c>
    </row>
    <row r="20" spans="1:17">
      <c r="B20" s="5" t="s">
        <v>258</v>
      </c>
    </row>
    <row r="21" spans="1:17" ht="16">
      <c r="A21" s="60" t="s">
        <v>38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7">
      <c r="A22" s="8" t="s">
        <v>256</v>
      </c>
      <c r="B22" s="7" t="s">
        <v>110</v>
      </c>
      <c r="C22" s="7" t="s">
        <v>383</v>
      </c>
      <c r="D22" s="7" t="s">
        <v>111</v>
      </c>
      <c r="E22" s="7" t="s">
        <v>437</v>
      </c>
      <c r="F22" s="7" t="s">
        <v>13</v>
      </c>
      <c r="G22" s="21" t="s">
        <v>56</v>
      </c>
      <c r="H22" s="21" t="s">
        <v>20</v>
      </c>
      <c r="I22" s="20" t="s">
        <v>49</v>
      </c>
      <c r="J22" s="8"/>
      <c r="K22" s="21" t="s">
        <v>36</v>
      </c>
      <c r="L22" s="21" t="s">
        <v>86</v>
      </c>
      <c r="M22" s="21" t="s">
        <v>104</v>
      </c>
      <c r="N22" s="8"/>
      <c r="O22" s="8" t="str">
        <f>"137,5"</f>
        <v>137,5</v>
      </c>
      <c r="P22" s="8" t="str">
        <f>"142,2300"</f>
        <v>142,2300</v>
      </c>
      <c r="Q22" s="7" t="s">
        <v>21</v>
      </c>
    </row>
    <row r="23" spans="1:17">
      <c r="A23" s="14" t="s">
        <v>257</v>
      </c>
      <c r="B23" s="13" t="s">
        <v>112</v>
      </c>
      <c r="C23" s="13" t="s">
        <v>384</v>
      </c>
      <c r="D23" s="13" t="s">
        <v>113</v>
      </c>
      <c r="E23" s="13" t="s">
        <v>437</v>
      </c>
      <c r="F23" s="13" t="s">
        <v>13</v>
      </c>
      <c r="G23" s="26" t="s">
        <v>19</v>
      </c>
      <c r="H23" s="26" t="s">
        <v>25</v>
      </c>
      <c r="I23" s="27" t="s">
        <v>56</v>
      </c>
      <c r="J23" s="14"/>
      <c r="K23" s="26" t="s">
        <v>57</v>
      </c>
      <c r="L23" s="26" t="s">
        <v>35</v>
      </c>
      <c r="M23" s="27" t="s">
        <v>36</v>
      </c>
      <c r="N23" s="14"/>
      <c r="O23" s="14" t="str">
        <f>"112,5"</f>
        <v>112,5</v>
      </c>
      <c r="P23" s="14" t="str">
        <f>"144,6075"</f>
        <v>144,6075</v>
      </c>
      <c r="Q23" s="13" t="s">
        <v>21</v>
      </c>
    </row>
    <row r="24" spans="1:17">
      <c r="A24" s="10" t="s">
        <v>259</v>
      </c>
      <c r="B24" s="9" t="s">
        <v>114</v>
      </c>
      <c r="C24" s="9" t="s">
        <v>385</v>
      </c>
      <c r="D24" s="9" t="s">
        <v>115</v>
      </c>
      <c r="E24" s="9" t="s">
        <v>437</v>
      </c>
      <c r="F24" s="9" t="s">
        <v>13</v>
      </c>
      <c r="G24" s="23" t="s">
        <v>24</v>
      </c>
      <c r="H24" s="23" t="s">
        <v>17</v>
      </c>
      <c r="I24" s="22" t="s">
        <v>17</v>
      </c>
      <c r="J24" s="10"/>
      <c r="K24" s="22" t="s">
        <v>19</v>
      </c>
      <c r="L24" s="22" t="s">
        <v>20</v>
      </c>
      <c r="M24" s="22" t="s">
        <v>31</v>
      </c>
      <c r="N24" s="10"/>
      <c r="O24" s="10" t="str">
        <f>"77,5"</f>
        <v>77,5</v>
      </c>
      <c r="P24" s="10" t="str">
        <f>"103,4935"</f>
        <v>103,4935</v>
      </c>
      <c r="Q24" s="9" t="s">
        <v>21</v>
      </c>
    </row>
    <row r="25" spans="1:17">
      <c r="B25" s="5" t="s">
        <v>258</v>
      </c>
    </row>
    <row r="26" spans="1:17" ht="16">
      <c r="A26" s="60" t="s">
        <v>53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7">
      <c r="A27" s="8" t="s">
        <v>256</v>
      </c>
      <c r="B27" s="7" t="s">
        <v>116</v>
      </c>
      <c r="C27" s="7" t="s">
        <v>386</v>
      </c>
      <c r="D27" s="7" t="s">
        <v>117</v>
      </c>
      <c r="E27" s="7" t="s">
        <v>437</v>
      </c>
      <c r="F27" s="7" t="s">
        <v>13</v>
      </c>
      <c r="G27" s="21" t="s">
        <v>61</v>
      </c>
      <c r="H27" s="21" t="s">
        <v>67</v>
      </c>
      <c r="I27" s="20" t="s">
        <v>34</v>
      </c>
      <c r="J27" s="8"/>
      <c r="K27" s="21" t="s">
        <v>86</v>
      </c>
      <c r="L27" s="21" t="s">
        <v>104</v>
      </c>
      <c r="M27" s="21" t="s">
        <v>47</v>
      </c>
      <c r="N27" s="8"/>
      <c r="O27" s="8" t="str">
        <f>"157,5"</f>
        <v>157,5</v>
      </c>
      <c r="P27" s="8" t="str">
        <f>"150,9322"</f>
        <v>150,9322</v>
      </c>
      <c r="Q27" s="7" t="s">
        <v>21</v>
      </c>
    </row>
    <row r="28" spans="1:17">
      <c r="A28" s="10" t="s">
        <v>257</v>
      </c>
      <c r="B28" s="9" t="s">
        <v>119</v>
      </c>
      <c r="C28" s="9" t="s">
        <v>388</v>
      </c>
      <c r="D28" s="9" t="s">
        <v>120</v>
      </c>
      <c r="E28" s="9" t="s">
        <v>437</v>
      </c>
      <c r="F28" s="9" t="s">
        <v>13</v>
      </c>
      <c r="G28" s="22" t="s">
        <v>16</v>
      </c>
      <c r="H28" s="22" t="s">
        <v>19</v>
      </c>
      <c r="I28" s="23" t="s">
        <v>25</v>
      </c>
      <c r="J28" s="10"/>
      <c r="K28" s="22" t="s">
        <v>57</v>
      </c>
      <c r="L28" s="22" t="s">
        <v>35</v>
      </c>
      <c r="M28" s="22" t="s">
        <v>82</v>
      </c>
      <c r="N28" s="10"/>
      <c r="O28" s="10" t="str">
        <f>"112,5"</f>
        <v>112,5</v>
      </c>
      <c r="P28" s="10" t="str">
        <f>"109,0800"</f>
        <v>109,0800</v>
      </c>
      <c r="Q28" s="9" t="s">
        <v>21</v>
      </c>
    </row>
    <row r="29" spans="1:17">
      <c r="B29" s="5" t="s">
        <v>258</v>
      </c>
    </row>
    <row r="30" spans="1:17" ht="16">
      <c r="A30" s="60" t="s">
        <v>79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7">
      <c r="A31" s="12" t="s">
        <v>256</v>
      </c>
      <c r="B31" s="11" t="s">
        <v>136</v>
      </c>
      <c r="C31" s="11" t="s">
        <v>392</v>
      </c>
      <c r="D31" s="11" t="s">
        <v>137</v>
      </c>
      <c r="E31" s="11" t="s">
        <v>437</v>
      </c>
      <c r="F31" s="11" t="s">
        <v>13</v>
      </c>
      <c r="G31" s="24" t="s">
        <v>49</v>
      </c>
      <c r="H31" s="24" t="s">
        <v>31</v>
      </c>
      <c r="I31" s="24" t="s">
        <v>67</v>
      </c>
      <c r="J31" s="12"/>
      <c r="K31" s="24" t="s">
        <v>48</v>
      </c>
      <c r="L31" s="24" t="s">
        <v>97</v>
      </c>
      <c r="M31" s="24" t="s">
        <v>69</v>
      </c>
      <c r="N31" s="12"/>
      <c r="O31" s="12" t="str">
        <f>"177,5"</f>
        <v>177,5</v>
      </c>
      <c r="P31" s="12" t="str">
        <f>"145,1595"</f>
        <v>145,1595</v>
      </c>
      <c r="Q31" s="11" t="s">
        <v>21</v>
      </c>
    </row>
    <row r="32" spans="1:17">
      <c r="B32" s="5" t="s">
        <v>258</v>
      </c>
    </row>
    <row r="33" spans="1:17" ht="16">
      <c r="A33" s="60" t="s">
        <v>194</v>
      </c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7">
      <c r="A34" s="12" t="s">
        <v>256</v>
      </c>
      <c r="B34" s="11" t="s">
        <v>208</v>
      </c>
      <c r="C34" s="11" t="s">
        <v>209</v>
      </c>
      <c r="D34" s="11" t="s">
        <v>197</v>
      </c>
      <c r="E34" s="11" t="s">
        <v>436</v>
      </c>
      <c r="F34" s="11" t="s">
        <v>210</v>
      </c>
      <c r="G34" s="24" t="s">
        <v>102</v>
      </c>
      <c r="H34" s="24" t="s">
        <v>103</v>
      </c>
      <c r="I34" s="24" t="s">
        <v>134</v>
      </c>
      <c r="J34" s="12"/>
      <c r="K34" s="24" t="s">
        <v>160</v>
      </c>
      <c r="L34" s="24" t="s">
        <v>213</v>
      </c>
      <c r="M34" s="24" t="s">
        <v>214</v>
      </c>
      <c r="N34" s="12"/>
      <c r="O34" s="12" t="str">
        <f>"412,5"</f>
        <v>412,5</v>
      </c>
      <c r="P34" s="12" t="str">
        <f>"253,1100"</f>
        <v>253,1100</v>
      </c>
      <c r="Q34" s="11" t="s">
        <v>215</v>
      </c>
    </row>
    <row r="35" spans="1:17">
      <c r="B35" s="5" t="s">
        <v>258</v>
      </c>
    </row>
    <row r="36" spans="1:17" ht="16">
      <c r="A36" s="60" t="s">
        <v>221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7">
      <c r="A37" s="8" t="s">
        <v>256</v>
      </c>
      <c r="B37" s="7" t="s">
        <v>222</v>
      </c>
      <c r="C37" s="7" t="s">
        <v>397</v>
      </c>
      <c r="D37" s="7" t="s">
        <v>223</v>
      </c>
      <c r="E37" s="7" t="s">
        <v>437</v>
      </c>
      <c r="F37" s="7" t="s">
        <v>13</v>
      </c>
      <c r="G37" s="21" t="s">
        <v>36</v>
      </c>
      <c r="H37" s="21" t="s">
        <v>86</v>
      </c>
      <c r="I37" s="21" t="s">
        <v>65</v>
      </c>
      <c r="J37" s="8"/>
      <c r="K37" s="21" t="s">
        <v>69</v>
      </c>
      <c r="L37" s="21" t="s">
        <v>93</v>
      </c>
      <c r="M37" s="21" t="s">
        <v>131</v>
      </c>
      <c r="N37" s="8"/>
      <c r="O37" s="8" t="str">
        <f>"222,5"</f>
        <v>222,5</v>
      </c>
      <c r="P37" s="8" t="str">
        <f>"132,0538"</f>
        <v>132,0538</v>
      </c>
      <c r="Q37" s="7" t="s">
        <v>21</v>
      </c>
    </row>
    <row r="38" spans="1:17">
      <c r="A38" s="14" t="s">
        <v>256</v>
      </c>
      <c r="B38" s="13" t="s">
        <v>224</v>
      </c>
      <c r="C38" s="13" t="s">
        <v>398</v>
      </c>
      <c r="D38" s="13" t="s">
        <v>225</v>
      </c>
      <c r="E38" s="13" t="s">
        <v>439</v>
      </c>
      <c r="F38" s="13" t="s">
        <v>226</v>
      </c>
      <c r="G38" s="26" t="s">
        <v>102</v>
      </c>
      <c r="H38" s="26" t="s">
        <v>134</v>
      </c>
      <c r="I38" s="26" t="s">
        <v>105</v>
      </c>
      <c r="J38" s="14"/>
      <c r="K38" s="26" t="s">
        <v>159</v>
      </c>
      <c r="L38" s="26" t="s">
        <v>204</v>
      </c>
      <c r="M38" s="26" t="s">
        <v>200</v>
      </c>
      <c r="N38" s="14"/>
      <c r="O38" s="14" t="str">
        <f>"430,0"</f>
        <v>430,0</v>
      </c>
      <c r="P38" s="14" t="str">
        <f>"287,2858"</f>
        <v>287,2858</v>
      </c>
      <c r="Q38" s="13"/>
    </row>
    <row r="39" spans="1:17">
      <c r="A39" s="10" t="s">
        <v>257</v>
      </c>
      <c r="B39" s="9" t="s">
        <v>360</v>
      </c>
      <c r="C39" s="9" t="s">
        <v>410</v>
      </c>
      <c r="D39" s="9" t="s">
        <v>361</v>
      </c>
      <c r="E39" s="9" t="s">
        <v>439</v>
      </c>
      <c r="F39" s="9" t="s">
        <v>289</v>
      </c>
      <c r="G39" s="22" t="s">
        <v>131</v>
      </c>
      <c r="H39" s="23" t="s">
        <v>198</v>
      </c>
      <c r="I39" s="23" t="s">
        <v>198</v>
      </c>
      <c r="J39" s="10"/>
      <c r="K39" s="22" t="s">
        <v>107</v>
      </c>
      <c r="L39" s="22" t="s">
        <v>150</v>
      </c>
      <c r="M39" s="22" t="s">
        <v>159</v>
      </c>
      <c r="N39" s="10"/>
      <c r="O39" s="10" t="str">
        <f>"340,0"</f>
        <v>340,0</v>
      </c>
      <c r="P39" s="10" t="str">
        <f>"259,5167"</f>
        <v>259,5167</v>
      </c>
      <c r="Q39" s="9"/>
    </row>
    <row r="40" spans="1:17">
      <c r="B40" s="5" t="s">
        <v>258</v>
      </c>
    </row>
    <row r="41" spans="1:17">
      <c r="B41" s="5" t="s">
        <v>258</v>
      </c>
    </row>
    <row r="42" spans="1:17">
      <c r="B42" s="5" t="s">
        <v>258</v>
      </c>
    </row>
    <row r="43" spans="1:17" ht="18">
      <c r="B43" s="15" t="s">
        <v>228</v>
      </c>
      <c r="C43" s="15"/>
    </row>
    <row r="44" spans="1:17" ht="16">
      <c r="B44" s="16" t="s">
        <v>229</v>
      </c>
      <c r="C44" s="16"/>
    </row>
    <row r="45" spans="1:17" ht="14">
      <c r="B45" s="17"/>
      <c r="C45" s="18" t="s">
        <v>230</v>
      </c>
    </row>
    <row r="46" spans="1:17" ht="14">
      <c r="B46" s="19" t="s">
        <v>231</v>
      </c>
      <c r="C46" s="19" t="s">
        <v>232</v>
      </c>
      <c r="D46" s="19" t="s">
        <v>425</v>
      </c>
      <c r="E46" s="19" t="s">
        <v>233</v>
      </c>
    </row>
    <row r="47" spans="1:17">
      <c r="B47" s="5" t="s">
        <v>54</v>
      </c>
      <c r="C47" s="5" t="s">
        <v>230</v>
      </c>
      <c r="D47" s="6" t="s">
        <v>235</v>
      </c>
      <c r="E47" s="6" t="s">
        <v>50</v>
      </c>
    </row>
    <row r="48" spans="1:17">
      <c r="B48" s="5" t="s">
        <v>11</v>
      </c>
      <c r="C48" s="5" t="s">
        <v>230</v>
      </c>
      <c r="D48" s="6" t="s">
        <v>362</v>
      </c>
      <c r="E48" s="6" t="s">
        <v>36</v>
      </c>
    </row>
    <row r="49" spans="2:17">
      <c r="B49" s="5" t="s">
        <v>22</v>
      </c>
      <c r="C49" s="5" t="s">
        <v>230</v>
      </c>
      <c r="D49" s="6" t="s">
        <v>362</v>
      </c>
      <c r="E49" s="6" t="s">
        <v>35</v>
      </c>
    </row>
    <row r="51" spans="2:17" ht="16">
      <c r="B51" s="16" t="s">
        <v>242</v>
      </c>
      <c r="C51" s="16"/>
    </row>
    <row r="52" spans="2:17" ht="14">
      <c r="B52" s="17"/>
      <c r="C52" s="18" t="s">
        <v>243</v>
      </c>
    </row>
    <row r="53" spans="2:17" ht="14">
      <c r="B53" s="19" t="s">
        <v>231</v>
      </c>
      <c r="C53" s="19" t="s">
        <v>232</v>
      </c>
      <c r="D53" s="19" t="s">
        <v>425</v>
      </c>
      <c r="E53" s="19" t="s">
        <v>233</v>
      </c>
    </row>
    <row r="54" spans="2:17">
      <c r="B54" s="5" t="s">
        <v>116</v>
      </c>
      <c r="C54" s="5" t="s">
        <v>243</v>
      </c>
      <c r="D54" s="6" t="s">
        <v>235</v>
      </c>
      <c r="E54" s="6" t="s">
        <v>324</v>
      </c>
    </row>
    <row r="55" spans="2:17">
      <c r="B55" s="5" t="s">
        <v>136</v>
      </c>
      <c r="C55" s="5" t="s">
        <v>243</v>
      </c>
      <c r="D55" s="6" t="s">
        <v>234</v>
      </c>
      <c r="E55" s="6" t="s">
        <v>106</v>
      </c>
    </row>
    <row r="56" spans="2:17">
      <c r="B56" s="5" t="s">
        <v>112</v>
      </c>
      <c r="C56" s="5" t="s">
        <v>243</v>
      </c>
      <c r="D56" s="6" t="s">
        <v>240</v>
      </c>
      <c r="E56" s="6" t="s">
        <v>97</v>
      </c>
    </row>
    <row r="57" spans="2:17">
      <c r="B57" s="5" t="s">
        <v>258</v>
      </c>
    </row>
    <row r="58" spans="2:17">
      <c r="B58" s="5" t="s">
        <v>258</v>
      </c>
    </row>
    <row r="59" spans="2:17">
      <c r="B59" s="5" t="s">
        <v>258</v>
      </c>
    </row>
    <row r="60" spans="2:17">
      <c r="B60" s="5" t="s">
        <v>258</v>
      </c>
    </row>
    <row r="61" spans="2:17">
      <c r="B61" s="5" t="s">
        <v>258</v>
      </c>
    </row>
    <row r="62" spans="2:17">
      <c r="B62" s="5" t="s">
        <v>258</v>
      </c>
    </row>
    <row r="63" spans="2:17">
      <c r="B63" s="5" t="s">
        <v>258</v>
      </c>
    </row>
    <row r="64" spans="2:17">
      <c r="B64" s="5" t="s">
        <v>258</v>
      </c>
      <c r="C64" s="6"/>
      <c r="D64" s="6"/>
      <c r="E64" s="6"/>
      <c r="F64" s="6"/>
      <c r="K64" s="5"/>
      <c r="L64" s="3"/>
      <c r="M64" s="3"/>
      <c r="N64" s="3"/>
      <c r="O64" s="3"/>
      <c r="P64" s="3"/>
      <c r="Q64" s="3"/>
    </row>
    <row r="65" spans="2:17">
      <c r="B65" s="5" t="s">
        <v>258</v>
      </c>
      <c r="C65" s="6"/>
      <c r="D65" s="6"/>
      <c r="E65" s="6"/>
      <c r="F65" s="6"/>
      <c r="K65" s="5"/>
      <c r="L65" s="3"/>
      <c r="M65" s="3"/>
      <c r="N65" s="3"/>
      <c r="O65" s="3"/>
      <c r="P65" s="3"/>
      <c r="Q65" s="3"/>
    </row>
    <row r="66" spans="2:17">
      <c r="B66" s="5" t="s">
        <v>258</v>
      </c>
      <c r="C66" s="6"/>
      <c r="D66" s="6"/>
      <c r="E66" s="6"/>
      <c r="F66" s="6"/>
      <c r="K66" s="5"/>
      <c r="L66" s="3"/>
      <c r="M66" s="3"/>
      <c r="N66" s="3"/>
      <c r="O66" s="3"/>
      <c r="P66" s="3"/>
      <c r="Q66" s="3"/>
    </row>
    <row r="67" spans="2:17">
      <c r="B67" s="5" t="s">
        <v>258</v>
      </c>
      <c r="C67" s="6"/>
      <c r="D67" s="6"/>
      <c r="E67" s="6"/>
      <c r="F67" s="6"/>
      <c r="K67" s="5"/>
      <c r="L67" s="3"/>
      <c r="M67" s="3"/>
      <c r="N67" s="3"/>
      <c r="O67" s="3"/>
      <c r="P67" s="3"/>
      <c r="Q67" s="3"/>
    </row>
    <row r="68" spans="2:17">
      <c r="B68" s="5" t="s">
        <v>258</v>
      </c>
      <c r="C68" s="6"/>
      <c r="D68" s="6"/>
      <c r="E68" s="6"/>
      <c r="F68" s="6"/>
      <c r="K68" s="5"/>
      <c r="L68" s="3"/>
      <c r="M68" s="3"/>
      <c r="N68" s="3"/>
      <c r="O68" s="3"/>
      <c r="P68" s="3"/>
      <c r="Q68" s="3"/>
    </row>
    <row r="69" spans="2:17">
      <c r="B69" s="5" t="s">
        <v>258</v>
      </c>
      <c r="C69" s="6"/>
      <c r="D69" s="6"/>
      <c r="E69" s="6"/>
      <c r="F69" s="6"/>
      <c r="K69" s="5"/>
      <c r="L69" s="3"/>
      <c r="M69" s="3"/>
      <c r="N69" s="3"/>
      <c r="O69" s="3"/>
      <c r="P69" s="3"/>
      <c r="Q69" s="3"/>
    </row>
    <row r="70" spans="2:17">
      <c r="B70" s="5" t="s">
        <v>258</v>
      </c>
      <c r="C70" s="6"/>
      <c r="D70" s="6"/>
      <c r="E70" s="6"/>
      <c r="F70" s="6"/>
      <c r="K70" s="5"/>
      <c r="L70" s="3"/>
      <c r="M70" s="3"/>
      <c r="N70" s="3"/>
      <c r="O70" s="3"/>
      <c r="P70" s="3"/>
      <c r="Q70" s="3"/>
    </row>
    <row r="71" spans="2:17">
      <c r="B71" s="5" t="s">
        <v>258</v>
      </c>
      <c r="C71" s="6"/>
      <c r="D71" s="6"/>
      <c r="E71" s="6"/>
      <c r="F71" s="6"/>
      <c r="K71" s="5"/>
      <c r="L71" s="3"/>
      <c r="M71" s="3"/>
      <c r="N71" s="3"/>
      <c r="O71" s="3"/>
      <c r="P71" s="3"/>
      <c r="Q71" s="3"/>
    </row>
    <row r="72" spans="2:17">
      <c r="B72" s="5" t="s">
        <v>258</v>
      </c>
      <c r="C72" s="6"/>
      <c r="D72" s="6"/>
      <c r="E72" s="6"/>
      <c r="F72" s="6"/>
      <c r="K72" s="5"/>
      <c r="L72" s="3"/>
      <c r="M72" s="3"/>
      <c r="N72" s="3"/>
      <c r="O72" s="3"/>
      <c r="P72" s="3"/>
      <c r="Q72" s="3"/>
    </row>
    <row r="73" spans="2:17">
      <c r="B73" s="5" t="s">
        <v>258</v>
      </c>
    </row>
    <row r="74" spans="2:17">
      <c r="B74" s="5" t="s">
        <v>258</v>
      </c>
    </row>
    <row r="75" spans="2:17">
      <c r="B75" s="5" t="s">
        <v>258</v>
      </c>
    </row>
    <row r="76" spans="2:17">
      <c r="B76" s="5" t="s">
        <v>258</v>
      </c>
    </row>
    <row r="77" spans="2:17">
      <c r="B77" s="5" t="s">
        <v>258</v>
      </c>
    </row>
  </sheetData>
  <mergeCells count="22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30:N30"/>
    <mergeCell ref="A33:N33"/>
    <mergeCell ref="A36:N36"/>
    <mergeCell ref="B3:B4"/>
    <mergeCell ref="A9:N9"/>
    <mergeCell ref="A12:N12"/>
    <mergeCell ref="A15:N15"/>
    <mergeCell ref="A18:N18"/>
    <mergeCell ref="A21:N21"/>
    <mergeCell ref="A26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topLeftCell="A23" zoomScaleNormal="100" workbookViewId="0">
      <selection activeCell="E55" sqref="E55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8" style="5" customWidth="1"/>
    <col min="7" max="9" width="5.5" style="6" customWidth="1"/>
    <col min="10" max="10" width="4.83203125" style="6" customWidth="1"/>
    <col min="11" max="11" width="10.5" style="54" bestFit="1" customWidth="1"/>
    <col min="12" max="12" width="8.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70" t="s">
        <v>423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427</v>
      </c>
      <c r="B3" s="62" t="s">
        <v>0</v>
      </c>
      <c r="C3" s="80" t="s">
        <v>434</v>
      </c>
      <c r="D3" s="80" t="s">
        <v>6</v>
      </c>
      <c r="E3" s="66" t="s">
        <v>435</v>
      </c>
      <c r="F3" s="66" t="s">
        <v>5</v>
      </c>
      <c r="G3" s="66" t="s">
        <v>8</v>
      </c>
      <c r="H3" s="66"/>
      <c r="I3" s="66"/>
      <c r="J3" s="66"/>
      <c r="K3" s="68" t="s">
        <v>332</v>
      </c>
      <c r="L3" s="66" t="s">
        <v>3</v>
      </c>
      <c r="M3" s="81" t="s">
        <v>2</v>
      </c>
    </row>
    <row r="4" spans="1:13" s="1" customFormat="1" ht="21" customHeight="1" thickBot="1">
      <c r="A4" s="79"/>
      <c r="B4" s="63"/>
      <c r="C4" s="67"/>
      <c r="D4" s="67"/>
      <c r="E4" s="67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7"/>
      <c r="M4" s="82"/>
    </row>
    <row r="5" spans="1:13" ht="16">
      <c r="A5" s="64" t="s">
        <v>71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256</v>
      </c>
      <c r="B6" s="7" t="s">
        <v>261</v>
      </c>
      <c r="C6" s="7" t="s">
        <v>262</v>
      </c>
      <c r="D6" s="7" t="s">
        <v>263</v>
      </c>
      <c r="E6" s="7" t="s">
        <v>438</v>
      </c>
      <c r="F6" s="7" t="s">
        <v>13</v>
      </c>
      <c r="G6" s="21" t="s">
        <v>19</v>
      </c>
      <c r="H6" s="20" t="s">
        <v>56</v>
      </c>
      <c r="I6" s="20" t="s">
        <v>56</v>
      </c>
      <c r="J6" s="8"/>
      <c r="K6" s="55" t="str">
        <f>"40,0"</f>
        <v>40,0</v>
      </c>
      <c r="L6" s="8" t="str">
        <f>"46,1640"</f>
        <v>46,1640</v>
      </c>
      <c r="M6" s="7" t="s">
        <v>264</v>
      </c>
    </row>
    <row r="7" spans="1:13">
      <c r="A7" s="14" t="s">
        <v>256</v>
      </c>
      <c r="B7" s="13" t="s">
        <v>261</v>
      </c>
      <c r="C7" s="13" t="s">
        <v>265</v>
      </c>
      <c r="D7" s="13" t="s">
        <v>263</v>
      </c>
      <c r="E7" s="13" t="s">
        <v>436</v>
      </c>
      <c r="F7" s="13" t="s">
        <v>13</v>
      </c>
      <c r="G7" s="26" t="s">
        <v>19</v>
      </c>
      <c r="H7" s="27" t="s">
        <v>56</v>
      </c>
      <c r="I7" s="27" t="s">
        <v>56</v>
      </c>
      <c r="J7" s="14"/>
      <c r="K7" s="56" t="str">
        <f>"40,0"</f>
        <v>40,0</v>
      </c>
      <c r="L7" s="14" t="str">
        <f>"46,1640"</f>
        <v>46,1640</v>
      </c>
      <c r="M7" s="13" t="s">
        <v>264</v>
      </c>
    </row>
    <row r="8" spans="1:13">
      <c r="A8" s="10" t="s">
        <v>257</v>
      </c>
      <c r="B8" s="9" t="s">
        <v>266</v>
      </c>
      <c r="C8" s="9" t="s">
        <v>267</v>
      </c>
      <c r="D8" s="9" t="s">
        <v>268</v>
      </c>
      <c r="E8" s="9" t="s">
        <v>436</v>
      </c>
      <c r="F8" s="9" t="s">
        <v>30</v>
      </c>
      <c r="G8" s="22" t="s">
        <v>18</v>
      </c>
      <c r="H8" s="22" t="s">
        <v>15</v>
      </c>
      <c r="I8" s="23" t="s">
        <v>16</v>
      </c>
      <c r="J8" s="10"/>
      <c r="K8" s="57" t="str">
        <f>"30,0"</f>
        <v>30,0</v>
      </c>
      <c r="L8" s="10" t="str">
        <f>"33,9300"</f>
        <v>33,9300</v>
      </c>
      <c r="M8" s="9" t="s">
        <v>37</v>
      </c>
    </row>
    <row r="9" spans="1:13">
      <c r="B9" s="5" t="s">
        <v>258</v>
      </c>
    </row>
    <row r="10" spans="1:13" ht="16">
      <c r="A10" s="60" t="s">
        <v>79</v>
      </c>
      <c r="B10" s="60"/>
      <c r="C10" s="61"/>
      <c r="D10" s="61"/>
      <c r="E10" s="61"/>
      <c r="F10" s="61"/>
      <c r="G10" s="61"/>
      <c r="H10" s="61"/>
      <c r="I10" s="61"/>
      <c r="J10" s="61"/>
    </row>
    <row r="11" spans="1:13">
      <c r="A11" s="12" t="s">
        <v>256</v>
      </c>
      <c r="B11" s="11" t="s">
        <v>269</v>
      </c>
      <c r="C11" s="11" t="s">
        <v>402</v>
      </c>
      <c r="D11" s="11" t="s">
        <v>81</v>
      </c>
      <c r="E11" s="11" t="s">
        <v>439</v>
      </c>
      <c r="F11" s="11" t="s">
        <v>30</v>
      </c>
      <c r="G11" s="25" t="s">
        <v>31</v>
      </c>
      <c r="H11" s="24" t="s">
        <v>31</v>
      </c>
      <c r="I11" s="25" t="s">
        <v>67</v>
      </c>
      <c r="J11" s="12"/>
      <c r="K11" s="58" t="str">
        <f>"55,0"</f>
        <v>55,0</v>
      </c>
      <c r="L11" s="12" t="str">
        <f>"59,6292"</f>
        <v>59,6292</v>
      </c>
      <c r="M11" s="11" t="s">
        <v>52</v>
      </c>
    </row>
    <row r="12" spans="1:13">
      <c r="B12" s="5" t="s">
        <v>258</v>
      </c>
    </row>
    <row r="13" spans="1:13" ht="16">
      <c r="A13" s="60" t="s">
        <v>98</v>
      </c>
      <c r="B13" s="60"/>
      <c r="C13" s="61"/>
      <c r="D13" s="61"/>
      <c r="E13" s="61"/>
      <c r="F13" s="61"/>
      <c r="G13" s="61"/>
      <c r="H13" s="61"/>
      <c r="I13" s="61"/>
      <c r="J13" s="61"/>
    </row>
    <row r="14" spans="1:13">
      <c r="A14" s="8" t="s">
        <v>256</v>
      </c>
      <c r="B14" s="7" t="s">
        <v>270</v>
      </c>
      <c r="C14" s="7" t="s">
        <v>403</v>
      </c>
      <c r="D14" s="7" t="s">
        <v>271</v>
      </c>
      <c r="E14" s="7" t="s">
        <v>437</v>
      </c>
      <c r="F14" s="7" t="s">
        <v>30</v>
      </c>
      <c r="G14" s="21" t="s">
        <v>35</v>
      </c>
      <c r="H14" s="21" t="s">
        <v>78</v>
      </c>
      <c r="I14" s="20" t="s">
        <v>83</v>
      </c>
      <c r="J14" s="8"/>
      <c r="K14" s="55" t="str">
        <f>"85,0"</f>
        <v>85,0</v>
      </c>
      <c r="L14" s="8" t="str">
        <f>"81,6340"</f>
        <v>81,6340</v>
      </c>
      <c r="M14" s="7" t="s">
        <v>272</v>
      </c>
    </row>
    <row r="15" spans="1:13">
      <c r="A15" s="14" t="s">
        <v>256</v>
      </c>
      <c r="B15" s="13" t="s">
        <v>270</v>
      </c>
      <c r="C15" s="13" t="s">
        <v>273</v>
      </c>
      <c r="D15" s="13" t="s">
        <v>271</v>
      </c>
      <c r="E15" s="13" t="s">
        <v>436</v>
      </c>
      <c r="F15" s="13" t="s">
        <v>30</v>
      </c>
      <c r="G15" s="26" t="s">
        <v>35</v>
      </c>
      <c r="H15" s="26" t="s">
        <v>78</v>
      </c>
      <c r="I15" s="27" t="s">
        <v>83</v>
      </c>
      <c r="J15" s="14"/>
      <c r="K15" s="56" t="str">
        <f>"85,0"</f>
        <v>85,0</v>
      </c>
      <c r="L15" s="14" t="str">
        <f>"81,6340"</f>
        <v>81,6340</v>
      </c>
      <c r="M15" s="13" t="s">
        <v>272</v>
      </c>
    </row>
    <row r="16" spans="1:13">
      <c r="A16" s="10" t="s">
        <v>256</v>
      </c>
      <c r="B16" s="9" t="s">
        <v>274</v>
      </c>
      <c r="C16" s="9" t="s">
        <v>404</v>
      </c>
      <c r="D16" s="9" t="s">
        <v>275</v>
      </c>
      <c r="E16" s="9" t="s">
        <v>439</v>
      </c>
      <c r="F16" s="9" t="s">
        <v>13</v>
      </c>
      <c r="G16" s="22" t="s">
        <v>19</v>
      </c>
      <c r="H16" s="22" t="s">
        <v>56</v>
      </c>
      <c r="I16" s="23" t="s">
        <v>20</v>
      </c>
      <c r="J16" s="10"/>
      <c r="K16" s="57" t="str">
        <f>"45,0"</f>
        <v>45,0</v>
      </c>
      <c r="L16" s="10" t="str">
        <f>"49,6788"</f>
        <v>49,6788</v>
      </c>
      <c r="M16" s="9" t="s">
        <v>264</v>
      </c>
    </row>
    <row r="17" spans="1:13">
      <c r="B17" s="5" t="s">
        <v>258</v>
      </c>
    </row>
    <row r="18" spans="1:13" ht="16">
      <c r="A18" s="60" t="s">
        <v>171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12" t="s">
        <v>256</v>
      </c>
      <c r="B19" s="11" t="s">
        <v>276</v>
      </c>
      <c r="C19" s="11" t="s">
        <v>373</v>
      </c>
      <c r="D19" s="11" t="s">
        <v>277</v>
      </c>
      <c r="E19" s="11" t="s">
        <v>439</v>
      </c>
      <c r="F19" s="11" t="s">
        <v>30</v>
      </c>
      <c r="G19" s="24" t="s">
        <v>56</v>
      </c>
      <c r="H19" s="24" t="s">
        <v>49</v>
      </c>
      <c r="I19" s="25" t="s">
        <v>31</v>
      </c>
      <c r="J19" s="12"/>
      <c r="K19" s="58" t="str">
        <f>"50,0"</f>
        <v>50,0</v>
      </c>
      <c r="L19" s="12" t="str">
        <f>"73,6019"</f>
        <v>73,6019</v>
      </c>
      <c r="M19" s="11" t="s">
        <v>37</v>
      </c>
    </row>
    <row r="20" spans="1:13">
      <c r="B20" s="5" t="s">
        <v>258</v>
      </c>
    </row>
    <row r="21" spans="1:13" ht="16">
      <c r="A21" s="60" t="s">
        <v>79</v>
      </c>
      <c r="B21" s="60"/>
      <c r="C21" s="61"/>
      <c r="D21" s="61"/>
      <c r="E21" s="61"/>
      <c r="F21" s="61"/>
      <c r="G21" s="61"/>
      <c r="H21" s="61"/>
      <c r="I21" s="61"/>
      <c r="J21" s="61"/>
    </row>
    <row r="22" spans="1:13">
      <c r="A22" s="8" t="s">
        <v>256</v>
      </c>
      <c r="B22" s="7" t="s">
        <v>278</v>
      </c>
      <c r="C22" s="7" t="s">
        <v>377</v>
      </c>
      <c r="D22" s="7" t="s">
        <v>279</v>
      </c>
      <c r="E22" s="7" t="s">
        <v>437</v>
      </c>
      <c r="F22" s="7" t="s">
        <v>13</v>
      </c>
      <c r="G22" s="21" t="s">
        <v>15</v>
      </c>
      <c r="H22" s="21" t="s">
        <v>16</v>
      </c>
      <c r="I22" s="21" t="s">
        <v>42</v>
      </c>
      <c r="J22" s="8"/>
      <c r="K22" s="55" t="str">
        <f>"37,5"</f>
        <v>37,5</v>
      </c>
      <c r="L22" s="8" t="str">
        <f>"29,4450"</f>
        <v>29,4450</v>
      </c>
      <c r="M22" s="7" t="s">
        <v>21</v>
      </c>
    </row>
    <row r="23" spans="1:13">
      <c r="A23" s="14" t="s">
        <v>256</v>
      </c>
      <c r="B23" s="13" t="s">
        <v>280</v>
      </c>
      <c r="C23" s="13" t="s">
        <v>281</v>
      </c>
      <c r="D23" s="13" t="s">
        <v>282</v>
      </c>
      <c r="E23" s="13" t="s">
        <v>438</v>
      </c>
      <c r="F23" s="13" t="s">
        <v>30</v>
      </c>
      <c r="G23" s="26" t="s">
        <v>65</v>
      </c>
      <c r="H23" s="27" t="s">
        <v>104</v>
      </c>
      <c r="I23" s="27" t="s">
        <v>104</v>
      </c>
      <c r="J23" s="14"/>
      <c r="K23" s="56" t="str">
        <f>"82,5"</f>
        <v>82,5</v>
      </c>
      <c r="L23" s="14" t="str">
        <f>"63,6075"</f>
        <v>63,6075</v>
      </c>
      <c r="M23" s="13" t="s">
        <v>147</v>
      </c>
    </row>
    <row r="24" spans="1:13">
      <c r="A24" s="10" t="s">
        <v>256</v>
      </c>
      <c r="B24" s="9" t="s">
        <v>283</v>
      </c>
      <c r="C24" s="9" t="s">
        <v>284</v>
      </c>
      <c r="D24" s="9" t="s">
        <v>285</v>
      </c>
      <c r="E24" s="9" t="s">
        <v>436</v>
      </c>
      <c r="F24" s="9" t="s">
        <v>30</v>
      </c>
      <c r="G24" s="22" t="s">
        <v>92</v>
      </c>
      <c r="H24" s="23" t="s">
        <v>93</v>
      </c>
      <c r="I24" s="22" t="s">
        <v>93</v>
      </c>
      <c r="J24" s="10"/>
      <c r="K24" s="57" t="str">
        <f>"130,0"</f>
        <v>130,0</v>
      </c>
      <c r="L24" s="10" t="str">
        <f>"104,3250"</f>
        <v>104,3250</v>
      </c>
      <c r="M24" s="9" t="s">
        <v>37</v>
      </c>
    </row>
    <row r="25" spans="1:13">
      <c r="B25" s="5" t="s">
        <v>258</v>
      </c>
    </row>
    <row r="26" spans="1:13" ht="16">
      <c r="A26" s="60" t="s">
        <v>98</v>
      </c>
      <c r="B26" s="60"/>
      <c r="C26" s="61"/>
      <c r="D26" s="61"/>
      <c r="E26" s="61"/>
      <c r="F26" s="61"/>
      <c r="G26" s="61"/>
      <c r="H26" s="61"/>
      <c r="I26" s="61"/>
      <c r="J26" s="61"/>
    </row>
    <row r="27" spans="1:13">
      <c r="A27" s="8" t="s">
        <v>256</v>
      </c>
      <c r="B27" s="7" t="s">
        <v>286</v>
      </c>
      <c r="C27" s="7" t="s">
        <v>287</v>
      </c>
      <c r="D27" s="7" t="s">
        <v>288</v>
      </c>
      <c r="E27" s="7" t="s">
        <v>438</v>
      </c>
      <c r="F27" s="7" t="s">
        <v>289</v>
      </c>
      <c r="G27" s="20" t="s">
        <v>69</v>
      </c>
      <c r="H27" s="21" t="s">
        <v>93</v>
      </c>
      <c r="I27" s="20" t="s">
        <v>142</v>
      </c>
      <c r="J27" s="8"/>
      <c r="K27" s="55" t="str">
        <f>"130,0"</f>
        <v>130,0</v>
      </c>
      <c r="L27" s="8" t="str">
        <f>"95,4850"</f>
        <v>95,4850</v>
      </c>
      <c r="M27" s="7" t="s">
        <v>290</v>
      </c>
    </row>
    <row r="28" spans="1:13">
      <c r="A28" s="10" t="s">
        <v>256</v>
      </c>
      <c r="B28" s="9" t="s">
        <v>286</v>
      </c>
      <c r="C28" s="9" t="s">
        <v>291</v>
      </c>
      <c r="D28" s="9" t="s">
        <v>288</v>
      </c>
      <c r="E28" s="9" t="s">
        <v>436</v>
      </c>
      <c r="F28" s="9" t="s">
        <v>289</v>
      </c>
      <c r="G28" s="23" t="s">
        <v>69</v>
      </c>
      <c r="H28" s="22" t="s">
        <v>93</v>
      </c>
      <c r="I28" s="23" t="s">
        <v>142</v>
      </c>
      <c r="J28" s="10"/>
      <c r="K28" s="57" t="str">
        <f>"130,0"</f>
        <v>130,0</v>
      </c>
      <c r="L28" s="10" t="str">
        <f>"95,4850"</f>
        <v>95,4850</v>
      </c>
      <c r="M28" s="9" t="s">
        <v>290</v>
      </c>
    </row>
    <row r="29" spans="1:13">
      <c r="B29" s="5" t="s">
        <v>258</v>
      </c>
    </row>
    <row r="30" spans="1:13" ht="16">
      <c r="A30" s="60" t="s">
        <v>171</v>
      </c>
      <c r="B30" s="60"/>
      <c r="C30" s="61"/>
      <c r="D30" s="61"/>
      <c r="E30" s="61"/>
      <c r="F30" s="61"/>
      <c r="G30" s="61"/>
      <c r="H30" s="61"/>
      <c r="I30" s="61"/>
      <c r="J30" s="61"/>
    </row>
    <row r="31" spans="1:13">
      <c r="A31" s="8" t="s">
        <v>256</v>
      </c>
      <c r="B31" s="7" t="s">
        <v>292</v>
      </c>
      <c r="C31" s="7" t="s">
        <v>293</v>
      </c>
      <c r="D31" s="7" t="s">
        <v>294</v>
      </c>
      <c r="E31" s="7" t="s">
        <v>438</v>
      </c>
      <c r="F31" s="7" t="s">
        <v>30</v>
      </c>
      <c r="G31" s="21" t="s">
        <v>92</v>
      </c>
      <c r="H31" s="21" t="s">
        <v>142</v>
      </c>
      <c r="I31" s="20" t="s">
        <v>128</v>
      </c>
      <c r="J31" s="8"/>
      <c r="K31" s="55" t="str">
        <f>"132,5"</f>
        <v>132,5</v>
      </c>
      <c r="L31" s="8" t="str">
        <f>"89,5567"</f>
        <v>89,5567</v>
      </c>
      <c r="M31" s="7" t="s">
        <v>52</v>
      </c>
    </row>
    <row r="32" spans="1:13">
      <c r="A32" s="14" t="s">
        <v>256</v>
      </c>
      <c r="B32" s="13" t="s">
        <v>295</v>
      </c>
      <c r="C32" s="13" t="s">
        <v>296</v>
      </c>
      <c r="D32" s="13" t="s">
        <v>297</v>
      </c>
      <c r="E32" s="13" t="s">
        <v>436</v>
      </c>
      <c r="F32" s="13" t="s">
        <v>13</v>
      </c>
      <c r="G32" s="26" t="s">
        <v>70</v>
      </c>
      <c r="H32" s="26" t="s">
        <v>142</v>
      </c>
      <c r="I32" s="26" t="s">
        <v>123</v>
      </c>
      <c r="J32" s="14"/>
      <c r="K32" s="56">
        <v>135</v>
      </c>
      <c r="L32" s="14" t="str">
        <f>"90,4365"</f>
        <v>90,4365</v>
      </c>
      <c r="M32" s="13" t="s">
        <v>87</v>
      </c>
    </row>
    <row r="33" spans="1:13">
      <c r="A33" s="10" t="s">
        <v>257</v>
      </c>
      <c r="B33" s="9" t="s">
        <v>292</v>
      </c>
      <c r="C33" s="9" t="s">
        <v>298</v>
      </c>
      <c r="D33" s="9" t="s">
        <v>294</v>
      </c>
      <c r="E33" s="9" t="s">
        <v>436</v>
      </c>
      <c r="F33" s="9" t="s">
        <v>30</v>
      </c>
      <c r="G33" s="22" t="s">
        <v>92</v>
      </c>
      <c r="H33" s="22" t="s">
        <v>142</v>
      </c>
      <c r="I33" s="23" t="s">
        <v>128</v>
      </c>
      <c r="J33" s="10"/>
      <c r="K33" s="57" t="str">
        <f>"132,5"</f>
        <v>132,5</v>
      </c>
      <c r="L33" s="10" t="str">
        <f>"89,5567"</f>
        <v>89,5567</v>
      </c>
      <c r="M33" s="9" t="s">
        <v>52</v>
      </c>
    </row>
    <row r="34" spans="1:13">
      <c r="B34" s="5" t="s">
        <v>258</v>
      </c>
    </row>
    <row r="35" spans="1:13" ht="16">
      <c r="A35" s="60" t="s">
        <v>186</v>
      </c>
      <c r="B35" s="60"/>
      <c r="C35" s="61"/>
      <c r="D35" s="61"/>
      <c r="E35" s="61"/>
      <c r="F35" s="61"/>
      <c r="G35" s="61"/>
      <c r="H35" s="61"/>
      <c r="I35" s="61"/>
      <c r="J35" s="61"/>
    </row>
    <row r="36" spans="1:13">
      <c r="A36" s="8" t="s">
        <v>256</v>
      </c>
      <c r="B36" s="7" t="s">
        <v>299</v>
      </c>
      <c r="C36" s="7" t="s">
        <v>405</v>
      </c>
      <c r="D36" s="7" t="s">
        <v>300</v>
      </c>
      <c r="E36" s="7" t="s">
        <v>437</v>
      </c>
      <c r="F36" s="7" t="s">
        <v>13</v>
      </c>
      <c r="G36" s="21" t="s">
        <v>35</v>
      </c>
      <c r="H36" s="20" t="s">
        <v>36</v>
      </c>
      <c r="I36" s="20" t="s">
        <v>77</v>
      </c>
      <c r="J36" s="8"/>
      <c r="K36" s="55" t="str">
        <f>"70,0"</f>
        <v>70,0</v>
      </c>
      <c r="L36" s="8" t="str">
        <f>"45,4090"</f>
        <v>45,4090</v>
      </c>
      <c r="M36" s="7" t="s">
        <v>264</v>
      </c>
    </row>
    <row r="37" spans="1:13">
      <c r="A37" s="10" t="s">
        <v>256</v>
      </c>
      <c r="B37" s="9" t="s">
        <v>301</v>
      </c>
      <c r="C37" s="9" t="s">
        <v>302</v>
      </c>
      <c r="D37" s="9" t="s">
        <v>303</v>
      </c>
      <c r="E37" s="9" t="s">
        <v>438</v>
      </c>
      <c r="F37" s="9" t="s">
        <v>13</v>
      </c>
      <c r="G37" s="22" t="s">
        <v>69</v>
      </c>
      <c r="H37" s="23" t="s">
        <v>92</v>
      </c>
      <c r="I37" s="22" t="s">
        <v>92</v>
      </c>
      <c r="J37" s="10"/>
      <c r="K37" s="57" t="str">
        <f>"125,0"</f>
        <v>125,0</v>
      </c>
      <c r="L37" s="10" t="str">
        <f>"80,2625"</f>
        <v>80,2625</v>
      </c>
      <c r="M37" s="9" t="s">
        <v>21</v>
      </c>
    </row>
    <row r="38" spans="1:13">
      <c r="B38" s="5" t="s">
        <v>258</v>
      </c>
    </row>
    <row r="39" spans="1:13" ht="16">
      <c r="A39" s="60" t="s">
        <v>194</v>
      </c>
      <c r="B39" s="60"/>
      <c r="C39" s="61"/>
      <c r="D39" s="61"/>
      <c r="E39" s="61"/>
      <c r="F39" s="61"/>
      <c r="G39" s="61"/>
      <c r="H39" s="61"/>
      <c r="I39" s="61"/>
      <c r="J39" s="61"/>
    </row>
    <row r="40" spans="1:13">
      <c r="A40" s="8" t="s">
        <v>256</v>
      </c>
      <c r="B40" s="7" t="s">
        <v>208</v>
      </c>
      <c r="C40" s="7" t="s">
        <v>209</v>
      </c>
      <c r="D40" s="7" t="s">
        <v>197</v>
      </c>
      <c r="E40" s="7" t="s">
        <v>436</v>
      </c>
      <c r="F40" s="7" t="s">
        <v>210</v>
      </c>
      <c r="G40" s="21" t="s">
        <v>102</v>
      </c>
      <c r="H40" s="21" t="s">
        <v>103</v>
      </c>
      <c r="I40" s="21" t="s">
        <v>134</v>
      </c>
      <c r="J40" s="8"/>
      <c r="K40" s="55" t="str">
        <f>"165,0"</f>
        <v>165,0</v>
      </c>
      <c r="L40" s="8" t="str">
        <f>"101,2440"</f>
        <v>101,2440</v>
      </c>
      <c r="M40" s="7" t="s">
        <v>215</v>
      </c>
    </row>
    <row r="41" spans="1:13">
      <c r="A41" s="14" t="s">
        <v>257</v>
      </c>
      <c r="B41" s="13" t="s">
        <v>304</v>
      </c>
      <c r="C41" s="13" t="s">
        <v>305</v>
      </c>
      <c r="D41" s="13" t="s">
        <v>306</v>
      </c>
      <c r="E41" s="13" t="s">
        <v>436</v>
      </c>
      <c r="F41" s="13" t="s">
        <v>13</v>
      </c>
      <c r="G41" s="26" t="s">
        <v>124</v>
      </c>
      <c r="H41" s="26" t="s">
        <v>125</v>
      </c>
      <c r="I41" s="27" t="s">
        <v>134</v>
      </c>
      <c r="J41" s="14"/>
      <c r="K41" s="56" t="str">
        <f>"162,5"</f>
        <v>162,5</v>
      </c>
      <c r="L41" s="14" t="str">
        <f>"99,3362"</f>
        <v>99,3362</v>
      </c>
      <c r="M41" s="13" t="s">
        <v>87</v>
      </c>
    </row>
    <row r="42" spans="1:13">
      <c r="A42" s="14" t="s">
        <v>260</v>
      </c>
      <c r="B42" s="13" t="s">
        <v>307</v>
      </c>
      <c r="C42" s="13" t="s">
        <v>308</v>
      </c>
      <c r="D42" s="13" t="s">
        <v>309</v>
      </c>
      <c r="E42" s="13" t="s">
        <v>436</v>
      </c>
      <c r="F42" s="13" t="s">
        <v>13</v>
      </c>
      <c r="G42" s="27" t="s">
        <v>123</v>
      </c>
      <c r="H42" s="27" t="s">
        <v>123</v>
      </c>
      <c r="I42" s="27" t="s">
        <v>123</v>
      </c>
      <c r="J42" s="14"/>
      <c r="K42" s="56">
        <v>0</v>
      </c>
      <c r="L42" s="14" t="str">
        <f>"0,0000"</f>
        <v>0,0000</v>
      </c>
      <c r="M42" s="13" t="s">
        <v>87</v>
      </c>
    </row>
    <row r="43" spans="1:13">
      <c r="A43" s="14" t="s">
        <v>256</v>
      </c>
      <c r="B43" s="13" t="s">
        <v>304</v>
      </c>
      <c r="C43" s="13" t="s">
        <v>375</v>
      </c>
      <c r="D43" s="13" t="s">
        <v>306</v>
      </c>
      <c r="E43" s="13" t="s">
        <v>439</v>
      </c>
      <c r="F43" s="13" t="s">
        <v>13</v>
      </c>
      <c r="G43" s="26" t="s">
        <v>124</v>
      </c>
      <c r="H43" s="26" t="s">
        <v>125</v>
      </c>
      <c r="I43" s="27" t="s">
        <v>134</v>
      </c>
      <c r="J43" s="14"/>
      <c r="K43" s="56" t="str">
        <f>"162,5"</f>
        <v>162,5</v>
      </c>
      <c r="L43" s="14" t="str">
        <f>"112,4486"</f>
        <v>112,4486</v>
      </c>
      <c r="M43" s="13" t="s">
        <v>87</v>
      </c>
    </row>
    <row r="44" spans="1:13">
      <c r="A44" s="10" t="s">
        <v>257</v>
      </c>
      <c r="B44" s="9" t="s">
        <v>310</v>
      </c>
      <c r="C44" s="9" t="s">
        <v>374</v>
      </c>
      <c r="D44" s="9" t="s">
        <v>311</v>
      </c>
      <c r="E44" s="9" t="s">
        <v>439</v>
      </c>
      <c r="F44" s="9" t="s">
        <v>13</v>
      </c>
      <c r="G44" s="23" t="s">
        <v>46</v>
      </c>
      <c r="H44" s="22" t="s">
        <v>46</v>
      </c>
      <c r="I44" s="23" t="s">
        <v>50</v>
      </c>
      <c r="J44" s="10"/>
      <c r="K44" s="57" t="str">
        <f>"95,0"</f>
        <v>95,0</v>
      </c>
      <c r="L44" s="10" t="str">
        <f>"82,4864"</f>
        <v>82,4864</v>
      </c>
      <c r="M44" s="9" t="s">
        <v>264</v>
      </c>
    </row>
    <row r="45" spans="1:13">
      <c r="B45" s="5" t="s">
        <v>258</v>
      </c>
    </row>
    <row r="46" spans="1:13" ht="16">
      <c r="A46" s="60" t="s">
        <v>221</v>
      </c>
      <c r="B46" s="60"/>
      <c r="C46" s="61"/>
      <c r="D46" s="61"/>
      <c r="E46" s="61"/>
      <c r="F46" s="61"/>
      <c r="G46" s="61"/>
      <c r="H46" s="61"/>
      <c r="I46" s="61"/>
      <c r="J46" s="61"/>
    </row>
    <row r="47" spans="1:13">
      <c r="A47" s="8" t="s">
        <v>256</v>
      </c>
      <c r="B47" s="7" t="s">
        <v>312</v>
      </c>
      <c r="C47" s="7" t="s">
        <v>313</v>
      </c>
      <c r="D47" s="7" t="s">
        <v>314</v>
      </c>
      <c r="E47" s="7" t="s">
        <v>436</v>
      </c>
      <c r="F47" s="7" t="s">
        <v>13</v>
      </c>
      <c r="G47" s="21" t="s">
        <v>150</v>
      </c>
      <c r="H47" s="21" t="s">
        <v>159</v>
      </c>
      <c r="I47" s="20" t="s">
        <v>315</v>
      </c>
      <c r="J47" s="8"/>
      <c r="K47" s="55" t="str">
        <f>"200,0"</f>
        <v>200,0</v>
      </c>
      <c r="L47" s="8" t="str">
        <f>"120,9600"</f>
        <v>120,9600</v>
      </c>
      <c r="M47" s="7" t="s">
        <v>264</v>
      </c>
    </row>
    <row r="48" spans="1:13">
      <c r="A48" s="14" t="s">
        <v>257</v>
      </c>
      <c r="B48" s="13" t="s">
        <v>316</v>
      </c>
      <c r="C48" s="13" t="s">
        <v>317</v>
      </c>
      <c r="D48" s="13" t="s">
        <v>318</v>
      </c>
      <c r="E48" s="13" t="s">
        <v>436</v>
      </c>
      <c r="F48" s="13" t="s">
        <v>13</v>
      </c>
      <c r="G48" s="26" t="s">
        <v>105</v>
      </c>
      <c r="H48" s="27" t="s">
        <v>107</v>
      </c>
      <c r="I48" s="27" t="s">
        <v>107</v>
      </c>
      <c r="J48" s="14"/>
      <c r="K48" s="56" t="str">
        <f>"170,0"</f>
        <v>170,0</v>
      </c>
      <c r="L48" s="14" t="str">
        <f>"101,0820"</f>
        <v>101,0820</v>
      </c>
      <c r="M48" s="13" t="s">
        <v>21</v>
      </c>
    </row>
    <row r="49" spans="1:13">
      <c r="A49" s="14" t="s">
        <v>259</v>
      </c>
      <c r="B49" s="13" t="s">
        <v>224</v>
      </c>
      <c r="C49" s="13" t="s">
        <v>319</v>
      </c>
      <c r="D49" s="13" t="s">
        <v>225</v>
      </c>
      <c r="E49" s="13" t="s">
        <v>436</v>
      </c>
      <c r="F49" s="13" t="s">
        <v>226</v>
      </c>
      <c r="G49" s="26" t="s">
        <v>102</v>
      </c>
      <c r="H49" s="26" t="s">
        <v>134</v>
      </c>
      <c r="I49" s="26" t="s">
        <v>105</v>
      </c>
      <c r="J49" s="14"/>
      <c r="K49" s="56" t="str">
        <f>"170,0"</f>
        <v>170,0</v>
      </c>
      <c r="L49" s="14" t="str">
        <f>"100,3340"</f>
        <v>100,3340</v>
      </c>
      <c r="M49" s="13"/>
    </row>
    <row r="50" spans="1:13">
      <c r="A50" s="10" t="s">
        <v>333</v>
      </c>
      <c r="B50" s="9" t="s">
        <v>320</v>
      </c>
      <c r="C50" s="9" t="s">
        <v>321</v>
      </c>
      <c r="D50" s="9" t="s">
        <v>322</v>
      </c>
      <c r="E50" s="9" t="s">
        <v>436</v>
      </c>
      <c r="F50" s="9" t="s">
        <v>30</v>
      </c>
      <c r="G50" s="22" t="s">
        <v>130</v>
      </c>
      <c r="H50" s="22" t="s">
        <v>323</v>
      </c>
      <c r="I50" s="23" t="s">
        <v>324</v>
      </c>
      <c r="J50" s="10"/>
      <c r="K50" s="57" t="str">
        <f>"152,5"</f>
        <v>152,5</v>
      </c>
      <c r="L50" s="10" t="str">
        <f>"90,8595"</f>
        <v>90,8595</v>
      </c>
      <c r="M50" s="9" t="s">
        <v>37</v>
      </c>
    </row>
    <row r="51" spans="1:13">
      <c r="B51" s="5" t="s">
        <v>258</v>
      </c>
    </row>
    <row r="52" spans="1:13" ht="16">
      <c r="A52" s="60" t="s">
        <v>325</v>
      </c>
      <c r="B52" s="60"/>
      <c r="C52" s="61"/>
      <c r="D52" s="61"/>
      <c r="E52" s="61"/>
      <c r="F52" s="61"/>
      <c r="G52" s="61"/>
      <c r="H52" s="61"/>
      <c r="I52" s="61"/>
      <c r="J52" s="61"/>
    </row>
    <row r="53" spans="1:13">
      <c r="A53" s="8" t="s">
        <v>256</v>
      </c>
      <c r="B53" s="7" t="s">
        <v>326</v>
      </c>
      <c r="C53" s="7" t="s">
        <v>376</v>
      </c>
      <c r="D53" s="7" t="s">
        <v>327</v>
      </c>
      <c r="E53" s="7" t="s">
        <v>437</v>
      </c>
      <c r="F53" s="7" t="s">
        <v>30</v>
      </c>
      <c r="G53" s="20" t="s">
        <v>97</v>
      </c>
      <c r="H53" s="21" t="s">
        <v>97</v>
      </c>
      <c r="I53" s="20" t="s">
        <v>69</v>
      </c>
      <c r="J53" s="8"/>
      <c r="K53" s="55" t="str">
        <f>"112,5"</f>
        <v>112,5</v>
      </c>
      <c r="L53" s="8" t="str">
        <f>"64,8225"</f>
        <v>64,8225</v>
      </c>
      <c r="M53" s="7" t="s">
        <v>37</v>
      </c>
    </row>
    <row r="54" spans="1:13">
      <c r="A54" s="10" t="s">
        <v>256</v>
      </c>
      <c r="B54" s="9" t="s">
        <v>328</v>
      </c>
      <c r="C54" s="9" t="s">
        <v>329</v>
      </c>
      <c r="D54" s="9" t="s">
        <v>330</v>
      </c>
      <c r="E54" s="9" t="s">
        <v>436</v>
      </c>
      <c r="F54" s="9" t="s">
        <v>289</v>
      </c>
      <c r="G54" s="22" t="s">
        <v>124</v>
      </c>
      <c r="H54" s="22" t="s">
        <v>134</v>
      </c>
      <c r="I54" s="23" t="s">
        <v>105</v>
      </c>
      <c r="J54" s="10"/>
      <c r="K54" s="57" t="str">
        <f>"165,0"</f>
        <v>165,0</v>
      </c>
      <c r="L54" s="10" t="str">
        <f>"95,5020"</f>
        <v>95,5020</v>
      </c>
      <c r="M54" s="9"/>
    </row>
    <row r="55" spans="1:13">
      <c r="B55" s="5" t="s">
        <v>258</v>
      </c>
    </row>
    <row r="56" spans="1:13">
      <c r="B56" s="5" t="s">
        <v>258</v>
      </c>
    </row>
    <row r="57" spans="1:13">
      <c r="B57" s="5" t="s">
        <v>258</v>
      </c>
    </row>
    <row r="58" spans="1:13" ht="18">
      <c r="B58" s="15" t="s">
        <v>228</v>
      </c>
      <c r="C58" s="15"/>
    </row>
    <row r="59" spans="1:13" ht="16">
      <c r="B59" s="16" t="s">
        <v>229</v>
      </c>
      <c r="C59" s="16"/>
      <c r="F59" s="3"/>
    </row>
    <row r="60" spans="1:13" ht="14">
      <c r="B60" s="19" t="s">
        <v>231</v>
      </c>
      <c r="C60" s="19" t="s">
        <v>232</v>
      </c>
      <c r="D60" s="19" t="s">
        <v>425</v>
      </c>
      <c r="E60" s="19" t="s">
        <v>331</v>
      </c>
      <c r="F60" s="3"/>
    </row>
    <row r="61" spans="1:13">
      <c r="B61" s="5" t="s">
        <v>270</v>
      </c>
      <c r="C61" s="5" t="s">
        <v>236</v>
      </c>
      <c r="D61" s="6" t="s">
        <v>237</v>
      </c>
      <c r="E61" s="6" t="s">
        <v>78</v>
      </c>
      <c r="F61" s="3"/>
    </row>
    <row r="62" spans="1:13">
      <c r="B62" s="5" t="s">
        <v>276</v>
      </c>
      <c r="C62" s="5" t="s">
        <v>426</v>
      </c>
      <c r="D62" s="6" t="s">
        <v>251</v>
      </c>
      <c r="E62" s="6" t="s">
        <v>49</v>
      </c>
      <c r="F62" s="3"/>
    </row>
    <row r="63" spans="1:13">
      <c r="B63" s="5" t="s">
        <v>269</v>
      </c>
      <c r="C63" s="5" t="s">
        <v>426</v>
      </c>
      <c r="D63" s="6" t="s">
        <v>234</v>
      </c>
      <c r="E63" s="6" t="s">
        <v>31</v>
      </c>
      <c r="F63" s="3"/>
    </row>
    <row r="64" spans="1:13">
      <c r="F64" s="3"/>
    </row>
    <row r="65" spans="2:6" ht="16">
      <c r="B65" s="16" t="s">
        <v>242</v>
      </c>
      <c r="C65" s="16"/>
      <c r="F65" s="3"/>
    </row>
    <row r="66" spans="2:6" ht="14">
      <c r="B66" s="17"/>
      <c r="C66" s="18" t="s">
        <v>236</v>
      </c>
      <c r="F66" s="3"/>
    </row>
    <row r="67" spans="2:6" ht="14">
      <c r="B67" s="19" t="s">
        <v>231</v>
      </c>
      <c r="C67" s="19" t="s">
        <v>232</v>
      </c>
      <c r="D67" s="19" t="s">
        <v>425</v>
      </c>
      <c r="E67" s="19" t="s">
        <v>331</v>
      </c>
      <c r="F67" s="3"/>
    </row>
    <row r="68" spans="2:6">
      <c r="B68" s="5" t="s">
        <v>312</v>
      </c>
      <c r="C68" s="5" t="s">
        <v>236</v>
      </c>
      <c r="D68" s="6" t="s">
        <v>255</v>
      </c>
      <c r="E68" s="6" t="s">
        <v>159</v>
      </c>
      <c r="F68" s="3"/>
    </row>
    <row r="69" spans="2:6">
      <c r="B69" s="5" t="s">
        <v>283</v>
      </c>
      <c r="C69" s="5" t="s">
        <v>236</v>
      </c>
      <c r="D69" s="6" t="s">
        <v>234</v>
      </c>
      <c r="E69" s="6" t="s">
        <v>93</v>
      </c>
      <c r="F69" s="3"/>
    </row>
    <row r="70" spans="2:6">
      <c r="B70" s="5" t="s">
        <v>208</v>
      </c>
      <c r="C70" s="5" t="s">
        <v>236</v>
      </c>
      <c r="D70" s="6" t="s">
        <v>249</v>
      </c>
      <c r="E70" s="6" t="s">
        <v>134</v>
      </c>
    </row>
    <row r="71" spans="2:6">
      <c r="B71" s="5" t="s">
        <v>258</v>
      </c>
    </row>
    <row r="72" spans="2:6">
      <c r="B72" s="5" t="s">
        <v>258</v>
      </c>
      <c r="E72" s="6"/>
      <c r="F72" s="6"/>
    </row>
    <row r="73" spans="2:6">
      <c r="B73" s="5" t="s">
        <v>258</v>
      </c>
      <c r="E73" s="6"/>
      <c r="F73" s="6"/>
    </row>
    <row r="74" spans="2:6">
      <c r="B74" s="5" t="s">
        <v>258</v>
      </c>
      <c r="E74" s="6"/>
      <c r="F74" s="6"/>
    </row>
    <row r="75" spans="2:6">
      <c r="B75" s="5" t="s">
        <v>258</v>
      </c>
      <c r="E75" s="6"/>
      <c r="F75" s="6"/>
    </row>
    <row r="76" spans="2:6">
      <c r="B76" s="5" t="s">
        <v>258</v>
      </c>
      <c r="E76" s="6"/>
      <c r="F76" s="6"/>
    </row>
    <row r="77" spans="2:6">
      <c r="B77" s="5" t="s">
        <v>258</v>
      </c>
    </row>
    <row r="78" spans="2:6">
      <c r="B78" s="5" t="s">
        <v>258</v>
      </c>
    </row>
    <row r="79" spans="2:6">
      <c r="B79" s="5" t="s">
        <v>258</v>
      </c>
    </row>
    <row r="80" spans="2:6">
      <c r="B80" s="5" t="s">
        <v>258</v>
      </c>
    </row>
    <row r="81" spans="2:13">
      <c r="B81" s="5" t="s">
        <v>258</v>
      </c>
    </row>
    <row r="82" spans="2:13">
      <c r="B82" s="5" t="s">
        <v>258</v>
      </c>
    </row>
    <row r="83" spans="2:13">
      <c r="B83" s="5" t="s">
        <v>258</v>
      </c>
    </row>
    <row r="84" spans="2:13">
      <c r="B84" s="5" t="s">
        <v>258</v>
      </c>
    </row>
    <row r="85" spans="2:13">
      <c r="B85" s="5" t="s">
        <v>258</v>
      </c>
      <c r="H85" s="5"/>
      <c r="I85" s="3"/>
      <c r="J85" s="3"/>
      <c r="K85" s="59"/>
      <c r="L85" s="3"/>
      <c r="M85" s="3"/>
    </row>
    <row r="86" spans="2:13">
      <c r="B86" s="5" t="s">
        <v>258</v>
      </c>
      <c r="H86" s="5"/>
      <c r="I86" s="3"/>
      <c r="J86" s="3"/>
      <c r="K86" s="59"/>
      <c r="L86" s="3"/>
      <c r="M86" s="3"/>
    </row>
    <row r="87" spans="2:13">
      <c r="B87" s="5" t="s">
        <v>258</v>
      </c>
      <c r="H87" s="5"/>
      <c r="I87" s="3"/>
      <c r="J87" s="3"/>
      <c r="K87" s="59"/>
      <c r="L87" s="3"/>
      <c r="M87" s="3"/>
    </row>
    <row r="88" spans="2:13">
      <c r="B88" s="5" t="s">
        <v>258</v>
      </c>
      <c r="H88" s="5"/>
      <c r="I88" s="3"/>
      <c r="J88" s="3"/>
      <c r="K88" s="59"/>
      <c r="L88" s="3"/>
      <c r="M88" s="3"/>
    </row>
    <row r="89" spans="2:13">
      <c r="B89" s="5" t="s">
        <v>258</v>
      </c>
      <c r="H89" s="5"/>
      <c r="I89" s="3"/>
      <c r="J89" s="3"/>
      <c r="K89" s="59"/>
      <c r="L89" s="3"/>
      <c r="M89" s="3"/>
    </row>
    <row r="90" spans="2:13">
      <c r="B90" s="5" t="s">
        <v>258</v>
      </c>
    </row>
    <row r="91" spans="2:13">
      <c r="B91" s="5" t="s">
        <v>258</v>
      </c>
    </row>
    <row r="92" spans="2:13">
      <c r="B92" s="5" t="s">
        <v>258</v>
      </c>
    </row>
    <row r="93" spans="2:13">
      <c r="B93" s="5" t="s">
        <v>258</v>
      </c>
    </row>
    <row r="94" spans="2:13">
      <c r="B94" s="5" t="s">
        <v>258</v>
      </c>
    </row>
    <row r="95" spans="2:13">
      <c r="B95" s="5" t="s">
        <v>258</v>
      </c>
    </row>
    <row r="96" spans="2:13">
      <c r="B96" s="5" t="s">
        <v>258</v>
      </c>
    </row>
    <row r="97" spans="2:2">
      <c r="B97" s="5" t="s">
        <v>258</v>
      </c>
    </row>
    <row r="98" spans="2:2">
      <c r="B98" s="5" t="s">
        <v>258</v>
      </c>
    </row>
    <row r="99" spans="2:2">
      <c r="B99" s="5" t="s">
        <v>258</v>
      </c>
    </row>
    <row r="100" spans="2:2">
      <c r="B100" s="5" t="s">
        <v>258</v>
      </c>
    </row>
    <row r="101" spans="2:2">
      <c r="B101" s="5" t="s">
        <v>258</v>
      </c>
    </row>
    <row r="102" spans="2:2">
      <c r="B102" s="5" t="s">
        <v>258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A39:J39"/>
    <mergeCell ref="A46:J46"/>
    <mergeCell ref="A52:J52"/>
    <mergeCell ref="B3:B4"/>
    <mergeCell ref="A10:J10"/>
    <mergeCell ref="A13:J13"/>
    <mergeCell ref="A18:J18"/>
    <mergeCell ref="A21:J21"/>
    <mergeCell ref="A26:J26"/>
    <mergeCell ref="A30:J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customWidth="1"/>
    <col min="5" max="5" width="10.5" style="5" customWidth="1"/>
    <col min="6" max="6" width="28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10.33203125" style="6" customWidth="1"/>
    <col min="13" max="13" width="16.83203125" style="5" customWidth="1"/>
    <col min="14" max="16384" width="9.1640625" style="3"/>
  </cols>
  <sheetData>
    <row r="1" spans="1:13" s="2" customFormat="1" ht="29" customHeight="1">
      <c r="A1" s="70" t="s">
        <v>424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12.75" customHeight="1">
      <c r="A3" s="78" t="s">
        <v>427</v>
      </c>
      <c r="B3" s="62" t="s">
        <v>0</v>
      </c>
      <c r="C3" s="80" t="s">
        <v>434</v>
      </c>
      <c r="D3" s="80" t="s">
        <v>6</v>
      </c>
      <c r="E3" s="66" t="s">
        <v>435</v>
      </c>
      <c r="F3" s="66" t="s">
        <v>5</v>
      </c>
      <c r="G3" s="66" t="s">
        <v>9</v>
      </c>
      <c r="H3" s="66"/>
      <c r="I3" s="66"/>
      <c r="J3" s="66"/>
      <c r="K3" s="66" t="s">
        <v>332</v>
      </c>
      <c r="L3" s="66" t="s">
        <v>3</v>
      </c>
      <c r="M3" s="81" t="s">
        <v>2</v>
      </c>
    </row>
    <row r="4" spans="1:13" s="1" customFormat="1" ht="21" customHeight="1" thickBot="1">
      <c r="A4" s="79"/>
      <c r="B4" s="63"/>
      <c r="C4" s="67"/>
      <c r="D4" s="67"/>
      <c r="E4" s="67"/>
      <c r="F4" s="67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82"/>
    </row>
    <row r="5" spans="1:13" ht="16">
      <c r="A5" s="64" t="s">
        <v>53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2" t="s">
        <v>256</v>
      </c>
      <c r="B6" s="11" t="s">
        <v>334</v>
      </c>
      <c r="C6" s="11" t="s">
        <v>335</v>
      </c>
      <c r="D6" s="11" t="s">
        <v>336</v>
      </c>
      <c r="E6" s="11" t="s">
        <v>436</v>
      </c>
      <c r="F6" s="11" t="s">
        <v>30</v>
      </c>
      <c r="G6" s="25" t="s">
        <v>47</v>
      </c>
      <c r="H6" s="24" t="s">
        <v>47</v>
      </c>
      <c r="I6" s="25" t="s">
        <v>51</v>
      </c>
      <c r="J6" s="12"/>
      <c r="K6" s="12" t="str">
        <f>"100,0"</f>
        <v>100,0</v>
      </c>
      <c r="L6" s="12" t="str">
        <f>"118,8300"</f>
        <v>118,8300</v>
      </c>
      <c r="M6" s="11" t="s">
        <v>87</v>
      </c>
    </row>
    <row r="7" spans="1:13">
      <c r="B7" s="5" t="s">
        <v>258</v>
      </c>
    </row>
    <row r="8" spans="1:13" ht="16">
      <c r="A8" s="60" t="s">
        <v>98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37" t="s">
        <v>256</v>
      </c>
      <c r="B9" s="45" t="s">
        <v>337</v>
      </c>
      <c r="C9" s="45" t="s">
        <v>406</v>
      </c>
      <c r="D9" s="45" t="s">
        <v>338</v>
      </c>
      <c r="E9" s="45" t="s">
        <v>437</v>
      </c>
      <c r="F9" s="7" t="s">
        <v>13</v>
      </c>
      <c r="G9" s="38" t="s">
        <v>48</v>
      </c>
      <c r="H9" s="20" t="s">
        <v>91</v>
      </c>
      <c r="I9" s="51" t="s">
        <v>91</v>
      </c>
      <c r="J9" s="46"/>
      <c r="K9" s="46" t="str">
        <f>"105,0"</f>
        <v>105,0</v>
      </c>
      <c r="L9" s="46" t="str">
        <f>"76,2720"</f>
        <v>76,2720</v>
      </c>
      <c r="M9" s="39" t="s">
        <v>264</v>
      </c>
    </row>
    <row r="10" spans="1:13">
      <c r="A10" s="40" t="s">
        <v>256</v>
      </c>
      <c r="B10" s="47" t="s">
        <v>156</v>
      </c>
      <c r="C10" s="47" t="s">
        <v>157</v>
      </c>
      <c r="D10" s="47" t="s">
        <v>158</v>
      </c>
      <c r="E10" s="47" t="s">
        <v>438</v>
      </c>
      <c r="F10" s="13" t="s">
        <v>30</v>
      </c>
      <c r="G10" s="36" t="s">
        <v>160</v>
      </c>
      <c r="H10" s="26" t="s">
        <v>160</v>
      </c>
      <c r="I10" s="52" t="s">
        <v>161</v>
      </c>
      <c r="J10" s="48"/>
      <c r="K10" s="48" t="str">
        <f>"230,0"</f>
        <v>230,0</v>
      </c>
      <c r="L10" s="48" t="str">
        <f>"172,5460"</f>
        <v>172,5460</v>
      </c>
      <c r="M10" s="41" t="s">
        <v>372</v>
      </c>
    </row>
    <row r="11" spans="1:13">
      <c r="A11" s="42" t="s">
        <v>256</v>
      </c>
      <c r="B11" s="49" t="s">
        <v>156</v>
      </c>
      <c r="C11" s="49" t="s">
        <v>363</v>
      </c>
      <c r="D11" s="49" t="s">
        <v>158</v>
      </c>
      <c r="E11" s="49" t="s">
        <v>436</v>
      </c>
      <c r="F11" s="9" t="s">
        <v>30</v>
      </c>
      <c r="G11" s="43" t="s">
        <v>160</v>
      </c>
      <c r="H11" s="22" t="s">
        <v>160</v>
      </c>
      <c r="I11" s="53" t="s">
        <v>161</v>
      </c>
      <c r="J11" s="50"/>
      <c r="K11" s="50" t="str">
        <f>"230,0"</f>
        <v>230,0</v>
      </c>
      <c r="L11" s="50" t="str">
        <f>"172,5460"</f>
        <v>172,5460</v>
      </c>
      <c r="M11" s="44" t="s">
        <v>372</v>
      </c>
    </row>
    <row r="12" spans="1:13">
      <c r="B12" s="5" t="s">
        <v>258</v>
      </c>
    </row>
    <row r="13" spans="1:13" ht="16">
      <c r="A13" s="60" t="s">
        <v>171</v>
      </c>
      <c r="B13" s="60"/>
      <c r="C13" s="61"/>
      <c r="D13" s="61"/>
      <c r="E13" s="61"/>
      <c r="F13" s="61"/>
      <c r="G13" s="61"/>
      <c r="H13" s="61"/>
      <c r="I13" s="61"/>
      <c r="J13" s="61"/>
    </row>
    <row r="14" spans="1:13">
      <c r="A14" s="8" t="s">
        <v>256</v>
      </c>
      <c r="B14" s="7" t="s">
        <v>339</v>
      </c>
      <c r="C14" s="7" t="s">
        <v>407</v>
      </c>
      <c r="D14" s="7" t="s">
        <v>340</v>
      </c>
      <c r="E14" s="7" t="s">
        <v>437</v>
      </c>
      <c r="F14" s="7" t="s">
        <v>30</v>
      </c>
      <c r="G14" s="20" t="s">
        <v>124</v>
      </c>
      <c r="H14" s="21" t="s">
        <v>124</v>
      </c>
      <c r="I14" s="21" t="s">
        <v>103</v>
      </c>
      <c r="J14" s="8"/>
      <c r="K14" s="8" t="str">
        <f>"160,0"</f>
        <v>160,0</v>
      </c>
      <c r="L14" s="8" t="str">
        <f>"107,7440"</f>
        <v>107,7440</v>
      </c>
      <c r="M14" s="7" t="s">
        <v>37</v>
      </c>
    </row>
    <row r="15" spans="1:13">
      <c r="A15" s="14" t="s">
        <v>256</v>
      </c>
      <c r="B15" s="13" t="s">
        <v>174</v>
      </c>
      <c r="C15" s="13" t="s">
        <v>175</v>
      </c>
      <c r="D15" s="13" t="s">
        <v>176</v>
      </c>
      <c r="E15" s="13" t="s">
        <v>438</v>
      </c>
      <c r="F15" s="13" t="s">
        <v>30</v>
      </c>
      <c r="G15" s="26" t="s">
        <v>34</v>
      </c>
      <c r="H15" s="26" t="s">
        <v>179</v>
      </c>
      <c r="I15" s="27" t="s">
        <v>180</v>
      </c>
      <c r="J15" s="14"/>
      <c r="K15" s="14" t="str">
        <f>"212,5"</f>
        <v>212,5</v>
      </c>
      <c r="L15" s="14" t="str">
        <f>"143,2038"</f>
        <v>143,2038</v>
      </c>
      <c r="M15" s="13" t="s">
        <v>147</v>
      </c>
    </row>
    <row r="16" spans="1:13">
      <c r="A16" s="10" t="s">
        <v>256</v>
      </c>
      <c r="B16" s="9" t="s">
        <v>181</v>
      </c>
      <c r="C16" s="9" t="s">
        <v>182</v>
      </c>
      <c r="D16" s="9" t="s">
        <v>183</v>
      </c>
      <c r="E16" s="9" t="s">
        <v>436</v>
      </c>
      <c r="F16" s="9" t="s">
        <v>30</v>
      </c>
      <c r="G16" s="22" t="s">
        <v>184</v>
      </c>
      <c r="H16" s="22" t="s">
        <v>160</v>
      </c>
      <c r="I16" s="23" t="s">
        <v>180</v>
      </c>
      <c r="J16" s="10"/>
      <c r="K16" s="10" t="str">
        <f>"220,0"</f>
        <v>220,0</v>
      </c>
      <c r="L16" s="10" t="str">
        <f>"147,5980"</f>
        <v>147,5980</v>
      </c>
      <c r="M16" s="9" t="s">
        <v>37</v>
      </c>
    </row>
    <row r="17" spans="1:13">
      <c r="B17" s="5" t="s">
        <v>258</v>
      </c>
    </row>
    <row r="18" spans="1:13" ht="16">
      <c r="A18" s="60" t="s">
        <v>186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8" t="s">
        <v>256</v>
      </c>
      <c r="B19" s="7" t="s">
        <v>341</v>
      </c>
      <c r="C19" s="7" t="s">
        <v>408</v>
      </c>
      <c r="D19" s="7" t="s">
        <v>342</v>
      </c>
      <c r="E19" s="7" t="s">
        <v>437</v>
      </c>
      <c r="F19" s="7" t="s">
        <v>30</v>
      </c>
      <c r="G19" s="21" t="s">
        <v>184</v>
      </c>
      <c r="H19" s="20" t="s">
        <v>161</v>
      </c>
      <c r="I19" s="20" t="s">
        <v>161</v>
      </c>
      <c r="J19" s="8"/>
      <c r="K19" s="8" t="str">
        <f>"210,0"</f>
        <v>210,0</v>
      </c>
      <c r="L19" s="8" t="str">
        <f>"135,3870"</f>
        <v>135,3870</v>
      </c>
      <c r="M19" s="7"/>
    </row>
    <row r="20" spans="1:13">
      <c r="A20" s="14" t="s">
        <v>256</v>
      </c>
      <c r="B20" s="13" t="s">
        <v>343</v>
      </c>
      <c r="C20" s="13" t="s">
        <v>188</v>
      </c>
      <c r="D20" s="13" t="s">
        <v>344</v>
      </c>
      <c r="E20" s="13" t="s">
        <v>436</v>
      </c>
      <c r="F20" s="13" t="s">
        <v>30</v>
      </c>
      <c r="G20" s="26" t="s">
        <v>315</v>
      </c>
      <c r="H20" s="26" t="s">
        <v>345</v>
      </c>
      <c r="I20" s="27" t="s">
        <v>213</v>
      </c>
      <c r="J20" s="14"/>
      <c r="K20" s="14" t="str">
        <f>"217,5"</f>
        <v>217,5</v>
      </c>
      <c r="L20" s="14" t="str">
        <f>"140,9182"</f>
        <v>140,9182</v>
      </c>
      <c r="M20" s="13" t="s">
        <v>147</v>
      </c>
    </row>
    <row r="21" spans="1:13">
      <c r="A21" s="14" t="s">
        <v>257</v>
      </c>
      <c r="B21" s="13" t="s">
        <v>341</v>
      </c>
      <c r="C21" s="13" t="s">
        <v>346</v>
      </c>
      <c r="D21" s="13" t="s">
        <v>342</v>
      </c>
      <c r="E21" s="13" t="s">
        <v>436</v>
      </c>
      <c r="F21" s="13" t="s">
        <v>30</v>
      </c>
      <c r="G21" s="26" t="s">
        <v>184</v>
      </c>
      <c r="H21" s="27" t="s">
        <v>161</v>
      </c>
      <c r="I21" s="27" t="s">
        <v>161</v>
      </c>
      <c r="J21" s="14"/>
      <c r="K21" s="14" t="str">
        <f>"210,0"</f>
        <v>210,0</v>
      </c>
      <c r="L21" s="14" t="str">
        <f>"135,3870"</f>
        <v>135,3870</v>
      </c>
      <c r="M21" s="13"/>
    </row>
    <row r="22" spans="1:13">
      <c r="A22" s="10" t="s">
        <v>259</v>
      </c>
      <c r="B22" s="9" t="s">
        <v>347</v>
      </c>
      <c r="C22" s="9" t="s">
        <v>348</v>
      </c>
      <c r="D22" s="9" t="s">
        <v>342</v>
      </c>
      <c r="E22" s="9" t="s">
        <v>436</v>
      </c>
      <c r="F22" s="9" t="s">
        <v>349</v>
      </c>
      <c r="G22" s="22" t="s">
        <v>103</v>
      </c>
      <c r="H22" s="22" t="s">
        <v>107</v>
      </c>
      <c r="I22" s="22" t="s">
        <v>159</v>
      </c>
      <c r="J22" s="10"/>
      <c r="K22" s="10" t="str">
        <f>"200,0"</f>
        <v>200,0</v>
      </c>
      <c r="L22" s="10" t="str">
        <f>"128,9400"</f>
        <v>128,9400</v>
      </c>
      <c r="M22" s="9" t="s">
        <v>272</v>
      </c>
    </row>
    <row r="23" spans="1:13">
      <c r="B23" s="5" t="s">
        <v>258</v>
      </c>
    </row>
    <row r="24" spans="1:13" ht="16">
      <c r="A24" s="60" t="s">
        <v>194</v>
      </c>
      <c r="B24" s="60"/>
      <c r="C24" s="61"/>
      <c r="D24" s="61"/>
      <c r="E24" s="61"/>
      <c r="F24" s="61"/>
      <c r="G24" s="61"/>
      <c r="H24" s="61"/>
      <c r="I24" s="61"/>
      <c r="J24" s="61"/>
    </row>
    <row r="25" spans="1:13">
      <c r="A25" s="8" t="s">
        <v>256</v>
      </c>
      <c r="B25" s="7" t="s">
        <v>195</v>
      </c>
      <c r="C25" s="7" t="s">
        <v>216</v>
      </c>
      <c r="D25" s="7" t="s">
        <v>197</v>
      </c>
      <c r="E25" s="7" t="s">
        <v>436</v>
      </c>
      <c r="F25" s="7" t="s">
        <v>30</v>
      </c>
      <c r="G25" s="21" t="s">
        <v>161</v>
      </c>
      <c r="H25" s="20" t="s">
        <v>199</v>
      </c>
      <c r="I25" s="21" t="s">
        <v>200</v>
      </c>
      <c r="J25" s="8"/>
      <c r="K25" s="8" t="str">
        <f>"260,0"</f>
        <v>260,0</v>
      </c>
      <c r="L25" s="8" t="str">
        <f>"159,5360"</f>
        <v>159,5360</v>
      </c>
      <c r="M25" s="7" t="s">
        <v>147</v>
      </c>
    </row>
    <row r="26" spans="1:13">
      <c r="A26" s="14" t="s">
        <v>257</v>
      </c>
      <c r="B26" s="13" t="s">
        <v>208</v>
      </c>
      <c r="C26" s="13" t="s">
        <v>209</v>
      </c>
      <c r="D26" s="13" t="s">
        <v>197</v>
      </c>
      <c r="E26" s="13" t="s">
        <v>436</v>
      </c>
      <c r="F26" s="13" t="s">
        <v>210</v>
      </c>
      <c r="G26" s="26" t="s">
        <v>160</v>
      </c>
      <c r="H26" s="26" t="s">
        <v>213</v>
      </c>
      <c r="I26" s="26" t="s">
        <v>214</v>
      </c>
      <c r="J26" s="14"/>
      <c r="K26" s="14" t="str">
        <f>"247,5"</f>
        <v>247,5</v>
      </c>
      <c r="L26" s="14" t="str">
        <f>"151,8660"</f>
        <v>151,8660</v>
      </c>
      <c r="M26" s="13" t="s">
        <v>215</v>
      </c>
    </row>
    <row r="27" spans="1:13">
      <c r="A27" s="10" t="s">
        <v>259</v>
      </c>
      <c r="B27" s="9" t="s">
        <v>350</v>
      </c>
      <c r="C27" s="9" t="s">
        <v>351</v>
      </c>
      <c r="D27" s="9" t="s">
        <v>352</v>
      </c>
      <c r="E27" s="9" t="s">
        <v>436</v>
      </c>
      <c r="F27" s="9" t="s">
        <v>13</v>
      </c>
      <c r="G27" s="22" t="s">
        <v>190</v>
      </c>
      <c r="H27" s="22" t="s">
        <v>166</v>
      </c>
      <c r="I27" s="22" t="s">
        <v>150</v>
      </c>
      <c r="J27" s="10"/>
      <c r="K27" s="10" t="str">
        <f>"190,0"</f>
        <v>190,0</v>
      </c>
      <c r="L27" s="10" t="str">
        <f>"118,9400"</f>
        <v>118,9400</v>
      </c>
      <c r="M27" s="9" t="s">
        <v>264</v>
      </c>
    </row>
    <row r="28" spans="1:13">
      <c r="B28" s="5" t="s">
        <v>258</v>
      </c>
    </row>
    <row r="29" spans="1:13" ht="16">
      <c r="A29" s="60" t="s">
        <v>221</v>
      </c>
      <c r="B29" s="60"/>
      <c r="C29" s="61"/>
      <c r="D29" s="61"/>
      <c r="E29" s="61"/>
      <c r="F29" s="61"/>
      <c r="G29" s="61"/>
      <c r="H29" s="61"/>
      <c r="I29" s="61"/>
      <c r="J29" s="61"/>
    </row>
    <row r="30" spans="1:13">
      <c r="A30" s="8" t="s">
        <v>256</v>
      </c>
      <c r="B30" s="7" t="s">
        <v>224</v>
      </c>
      <c r="C30" s="7" t="s">
        <v>319</v>
      </c>
      <c r="D30" s="7" t="s">
        <v>225</v>
      </c>
      <c r="E30" s="7" t="s">
        <v>436</v>
      </c>
      <c r="F30" s="7" t="s">
        <v>226</v>
      </c>
      <c r="G30" s="21" t="s">
        <v>159</v>
      </c>
      <c r="H30" s="21" t="s">
        <v>204</v>
      </c>
      <c r="I30" s="21" t="s">
        <v>200</v>
      </c>
      <c r="J30" s="8"/>
      <c r="K30" s="8" t="str">
        <f>"260,0"</f>
        <v>260,0</v>
      </c>
      <c r="L30" s="8" t="str">
        <f>"153,4520"</f>
        <v>153,4520</v>
      </c>
      <c r="M30" s="7"/>
    </row>
    <row r="31" spans="1:13">
      <c r="A31" s="14" t="s">
        <v>257</v>
      </c>
      <c r="B31" s="13" t="s">
        <v>353</v>
      </c>
      <c r="C31" s="13" t="s">
        <v>354</v>
      </c>
      <c r="D31" s="13" t="s">
        <v>355</v>
      </c>
      <c r="E31" s="13" t="s">
        <v>436</v>
      </c>
      <c r="F31" s="13" t="s">
        <v>289</v>
      </c>
      <c r="G31" s="26" t="s">
        <v>159</v>
      </c>
      <c r="H31" s="26" t="s">
        <v>211</v>
      </c>
      <c r="I31" s="26" t="s">
        <v>192</v>
      </c>
      <c r="J31" s="14"/>
      <c r="K31" s="14" t="str">
        <f>"225,0"</f>
        <v>225,0</v>
      </c>
      <c r="L31" s="14" t="str">
        <f>"134,1900"</f>
        <v>134,1900</v>
      </c>
      <c r="M31" s="13"/>
    </row>
    <row r="32" spans="1:13">
      <c r="A32" s="10" t="s">
        <v>256</v>
      </c>
      <c r="B32" s="9" t="s">
        <v>353</v>
      </c>
      <c r="C32" s="9" t="s">
        <v>409</v>
      </c>
      <c r="D32" s="9" t="s">
        <v>355</v>
      </c>
      <c r="E32" s="9" t="s">
        <v>439</v>
      </c>
      <c r="F32" s="9" t="s">
        <v>289</v>
      </c>
      <c r="G32" s="22" t="s">
        <v>159</v>
      </c>
      <c r="H32" s="22" t="s">
        <v>211</v>
      </c>
      <c r="I32" s="22" t="s">
        <v>192</v>
      </c>
      <c r="J32" s="10"/>
      <c r="K32" s="10" t="str">
        <f>"225,0"</f>
        <v>225,0</v>
      </c>
      <c r="L32" s="10" t="str">
        <f>"161,9673"</f>
        <v>161,9673</v>
      </c>
      <c r="M32" s="9"/>
    </row>
    <row r="33" spans="2:13">
      <c r="B33" s="5" t="s">
        <v>258</v>
      </c>
    </row>
    <row r="34" spans="2:13">
      <c r="B34" s="5" t="s">
        <v>258</v>
      </c>
    </row>
    <row r="35" spans="2:13">
      <c r="B35" s="5" t="s">
        <v>258</v>
      </c>
    </row>
    <row r="36" spans="2:13" ht="18">
      <c r="B36" s="15" t="s">
        <v>228</v>
      </c>
      <c r="C36" s="15"/>
      <c r="F36" s="3"/>
    </row>
    <row r="37" spans="2:13" ht="16">
      <c r="B37" s="16" t="s">
        <v>242</v>
      </c>
      <c r="C37" s="16"/>
      <c r="F37" s="3"/>
    </row>
    <row r="38" spans="2:13" ht="14">
      <c r="B38" s="17"/>
      <c r="C38" s="18" t="s">
        <v>236</v>
      </c>
      <c r="F38" s="3"/>
    </row>
    <row r="39" spans="2:13" ht="14">
      <c r="B39" s="19" t="s">
        <v>231</v>
      </c>
      <c r="C39" s="19" t="s">
        <v>232</v>
      </c>
      <c r="D39" s="19" t="s">
        <v>425</v>
      </c>
      <c r="E39" s="19" t="s">
        <v>331</v>
      </c>
      <c r="F39" s="3"/>
    </row>
    <row r="40" spans="2:13">
      <c r="B40" s="5" t="s">
        <v>364</v>
      </c>
      <c r="C40" s="5" t="s">
        <v>236</v>
      </c>
      <c r="D40" s="6" t="s">
        <v>237</v>
      </c>
      <c r="E40" s="6" t="s">
        <v>365</v>
      </c>
      <c r="F40" s="3"/>
    </row>
    <row r="41" spans="2:13">
      <c r="B41" s="5" t="s">
        <v>195</v>
      </c>
      <c r="C41" s="5" t="s">
        <v>236</v>
      </c>
      <c r="D41" s="6" t="s">
        <v>249</v>
      </c>
      <c r="E41" s="6" t="s">
        <v>200</v>
      </c>
      <c r="F41" s="3"/>
    </row>
    <row r="42" spans="2:13">
      <c r="B42" s="5" t="s">
        <v>224</v>
      </c>
      <c r="C42" s="5" t="s">
        <v>236</v>
      </c>
      <c r="D42" s="6" t="s">
        <v>255</v>
      </c>
      <c r="E42" s="6" t="s">
        <v>200</v>
      </c>
      <c r="F42" s="6"/>
      <c r="H42" s="5"/>
      <c r="I42" s="3"/>
      <c r="J42" s="3"/>
      <c r="K42" s="3"/>
      <c r="L42" s="3"/>
      <c r="M42" s="3"/>
    </row>
    <row r="43" spans="2:13">
      <c r="B43" s="5" t="s">
        <v>258</v>
      </c>
      <c r="C43" s="6"/>
      <c r="D43" s="6"/>
      <c r="E43" s="6"/>
      <c r="F43" s="6"/>
      <c r="H43" s="5"/>
      <c r="I43" s="3"/>
      <c r="J43" s="3"/>
      <c r="K43" s="3"/>
      <c r="L43" s="3"/>
      <c r="M43" s="3"/>
    </row>
    <row r="44" spans="2:13">
      <c r="B44" s="5" t="s">
        <v>258</v>
      </c>
      <c r="C44" s="6"/>
      <c r="D44" s="6"/>
    </row>
    <row r="45" spans="2:13">
      <c r="B45" s="5" t="s">
        <v>258</v>
      </c>
      <c r="C45" s="6"/>
      <c r="D45" s="6"/>
      <c r="E45" s="6"/>
      <c r="F45" s="6"/>
    </row>
    <row r="46" spans="2:13">
      <c r="B46" s="5" t="s">
        <v>258</v>
      </c>
      <c r="C46" s="6"/>
      <c r="D46" s="6"/>
      <c r="E46" s="6"/>
      <c r="F46" s="6"/>
    </row>
    <row r="47" spans="2:13">
      <c r="B47" s="5" t="s">
        <v>258</v>
      </c>
      <c r="E47" s="6"/>
      <c r="F47" s="6"/>
    </row>
    <row r="48" spans="2:13">
      <c r="B48" s="5" t="s">
        <v>258</v>
      </c>
    </row>
    <row r="49" spans="2:13">
      <c r="B49" s="5" t="s">
        <v>258</v>
      </c>
    </row>
    <row r="50" spans="2:13">
      <c r="B50" s="5" t="s">
        <v>258</v>
      </c>
    </row>
    <row r="51" spans="2:13">
      <c r="B51" s="5" t="s">
        <v>258</v>
      </c>
    </row>
    <row r="52" spans="2:13">
      <c r="B52" s="5" t="s">
        <v>258</v>
      </c>
    </row>
    <row r="53" spans="2:13">
      <c r="B53" s="5" t="s">
        <v>258</v>
      </c>
    </row>
    <row r="54" spans="2:13">
      <c r="B54" s="5" t="s">
        <v>258</v>
      </c>
    </row>
    <row r="55" spans="2:13">
      <c r="B55" s="5" t="s">
        <v>258</v>
      </c>
    </row>
    <row r="56" spans="2:13">
      <c r="B56" s="5" t="s">
        <v>258</v>
      </c>
    </row>
    <row r="57" spans="2:13">
      <c r="B57" s="5" t="s">
        <v>258</v>
      </c>
    </row>
    <row r="58" spans="2:13">
      <c r="B58" s="5" t="s">
        <v>258</v>
      </c>
      <c r="H58" s="5"/>
      <c r="I58" s="3"/>
      <c r="J58" s="3"/>
      <c r="K58" s="3"/>
      <c r="L58" s="3"/>
      <c r="M58" s="3"/>
    </row>
    <row r="59" spans="2:13">
      <c r="B59" s="5" t="s">
        <v>258</v>
      </c>
      <c r="H59" s="5"/>
      <c r="I59" s="3"/>
      <c r="J59" s="3"/>
      <c r="K59" s="3"/>
      <c r="L59" s="3"/>
      <c r="M59" s="3"/>
    </row>
    <row r="60" spans="2:13">
      <c r="B60" s="5" t="s">
        <v>258</v>
      </c>
      <c r="H60" s="5"/>
      <c r="I60" s="3"/>
      <c r="J60" s="3"/>
      <c r="K60" s="3"/>
      <c r="L60" s="3"/>
      <c r="M60" s="3"/>
    </row>
    <row r="61" spans="2:13">
      <c r="B61" s="5" t="s">
        <v>258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9:J29"/>
    <mergeCell ref="A5:J5"/>
    <mergeCell ref="A8:J8"/>
    <mergeCell ref="A13:J13"/>
    <mergeCell ref="A18:J18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sqref="A1:B2"/>
    </sheetView>
  </sheetViews>
  <sheetFormatPr baseColWidth="10" defaultColWidth="8.83203125" defaultRowHeight="13"/>
  <cols>
    <col min="1" max="1" width="28.6640625" customWidth="1"/>
    <col min="2" max="2" width="29.33203125" customWidth="1"/>
  </cols>
  <sheetData>
    <row r="1" spans="1:2">
      <c r="A1" s="83" t="s">
        <v>420</v>
      </c>
      <c r="B1" s="84"/>
    </row>
    <row r="2" spans="1:2" ht="103.5" customHeight="1">
      <c r="A2" s="85"/>
      <c r="B2" s="86"/>
    </row>
    <row r="3" spans="1:2" ht="13" customHeight="1">
      <c r="A3" s="32"/>
      <c r="B3" s="33"/>
    </row>
    <row r="4" spans="1:2">
      <c r="A4" s="34" t="s">
        <v>428</v>
      </c>
      <c r="B4" s="34" t="s">
        <v>411</v>
      </c>
    </row>
    <row r="5" spans="1:2">
      <c r="A5" s="34" t="s">
        <v>429</v>
      </c>
      <c r="B5" s="34" t="s">
        <v>412</v>
      </c>
    </row>
    <row r="6" spans="1:2">
      <c r="A6" s="34" t="s">
        <v>430</v>
      </c>
      <c r="B6" s="34" t="s">
        <v>413</v>
      </c>
    </row>
    <row r="7" spans="1:2">
      <c r="A7" s="34" t="s">
        <v>431</v>
      </c>
      <c r="B7" s="34" t="s">
        <v>414</v>
      </c>
    </row>
    <row r="8" spans="1:2">
      <c r="A8" s="34" t="s">
        <v>432</v>
      </c>
      <c r="B8" s="34" t="s">
        <v>415</v>
      </c>
    </row>
    <row r="9" spans="1:2">
      <c r="A9" s="34" t="s">
        <v>433</v>
      </c>
      <c r="B9" s="35" t="s">
        <v>416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sqref="A1:B2"/>
    </sheetView>
  </sheetViews>
  <sheetFormatPr baseColWidth="10" defaultColWidth="8.83203125" defaultRowHeight="13"/>
  <cols>
    <col min="1" max="1" width="33.1640625" customWidth="1"/>
    <col min="2" max="2" width="39.5" customWidth="1"/>
  </cols>
  <sheetData>
    <row r="1" spans="1:2">
      <c r="A1" s="87" t="s">
        <v>419</v>
      </c>
      <c r="B1" s="88"/>
    </row>
    <row r="2" spans="1:2" ht="101.25" customHeight="1">
      <c r="A2" s="89"/>
      <c r="B2" s="90"/>
    </row>
    <row r="3" spans="1:2" ht="14">
      <c r="A3" s="29"/>
      <c r="B3" s="29"/>
    </row>
    <row r="4" spans="1:2">
      <c r="A4" s="30" t="s">
        <v>366</v>
      </c>
      <c r="B4" s="30" t="s">
        <v>367</v>
      </c>
    </row>
    <row r="5" spans="1:2">
      <c r="A5" s="30" t="s">
        <v>368</v>
      </c>
      <c r="B5" s="30" t="s">
        <v>370</v>
      </c>
    </row>
    <row r="6" spans="1:2">
      <c r="A6" s="30" t="s">
        <v>227</v>
      </c>
      <c r="B6" s="30" t="s">
        <v>369</v>
      </c>
    </row>
    <row r="7" spans="1:2">
      <c r="A7" s="30" t="s">
        <v>371</v>
      </c>
      <c r="B7" s="30" t="s">
        <v>367</v>
      </c>
    </row>
    <row r="8" spans="1:2">
      <c r="A8" s="30"/>
      <c r="B8" s="31" t="s">
        <v>417</v>
      </c>
    </row>
    <row r="9" spans="1:2">
      <c r="A9" s="30"/>
      <c r="B9" s="31" t="s">
        <v>418</v>
      </c>
    </row>
    <row r="33" spans="8:8">
      <c r="H33" s="28"/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Двоеборье без экип</vt:lpstr>
      <vt:lpstr>WRPF Жим лежа без экип</vt:lpstr>
      <vt:lpstr>WRPF Тяга без экипировки</vt:lpstr>
      <vt:lpstr>Командное первенство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2020-12-03T17:39:16Z</dcterms:modified>
</cp:coreProperties>
</file>