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5/Май/"/>
    </mc:Choice>
  </mc:AlternateContent>
  <xr:revisionPtr revIDLastSave="0" documentId="13_ncr:1_{66499DDC-66A6-CE4B-9452-D17262210F95}" xr6:coauthVersionLast="45" xr6:coauthVersionMax="45" xr10:uidLastSave="{00000000-0000-0000-0000-000000000000}"/>
  <bookViews>
    <workbookView xWindow="740" yWindow="460" windowWidth="27320" windowHeight="15400" activeTab="3" xr2:uid="{00000000-000D-0000-FFFF-FFFF00000000}"/>
  </bookViews>
  <sheets>
    <sheet name="WRPF ПЛ без экипировки" sheetId="5" r:id="rId1"/>
    <sheet name="WRPF Жим лежа без экип" sheetId="6" r:id="rId2"/>
    <sheet name="WRPF Тяга без экипировки" sheetId="7" r:id="rId3"/>
    <sheet name="WRPF Строгий подъём на бицепс" sheetId="8" r:id="rId4"/>
  </sheets>
  <definedNames>
    <definedName name="_FilterDatabase" localSheetId="0" hidden="1">'WRPF ПЛ без экипировки'!$A$1:$S$3</definedName>
  </definedNames>
  <calcPr calcId="152511" calcCompleted="0"/>
</workbook>
</file>

<file path=xl/calcChain.xml><?xml version="1.0" encoding="utf-8"?>
<calcChain xmlns="http://schemas.openxmlformats.org/spreadsheetml/2006/main">
  <c r="L32" i="8" l="1"/>
  <c r="K32" i="8"/>
  <c r="L29" i="8"/>
  <c r="K29" i="8"/>
  <c r="L26" i="8"/>
  <c r="K26" i="8"/>
  <c r="L25" i="8"/>
  <c r="K25" i="8"/>
  <c r="L24" i="8"/>
  <c r="K24" i="8"/>
  <c r="L21" i="8"/>
  <c r="K21" i="8"/>
  <c r="L20" i="8"/>
  <c r="K20" i="8"/>
  <c r="L19" i="8"/>
  <c r="K19" i="8"/>
  <c r="L16" i="8"/>
  <c r="K16" i="8"/>
  <c r="L15" i="8"/>
  <c r="K15" i="8"/>
  <c r="L12" i="8"/>
  <c r="K12" i="8"/>
  <c r="L9" i="8"/>
  <c r="K9" i="8"/>
  <c r="L6" i="8"/>
  <c r="K6" i="8"/>
  <c r="L27" i="7" l="1"/>
  <c r="K27" i="7"/>
  <c r="L24" i="7"/>
  <c r="K24" i="7"/>
  <c r="L23" i="7"/>
  <c r="K23" i="7"/>
  <c r="L20" i="7"/>
  <c r="K20" i="7"/>
  <c r="L19" i="7"/>
  <c r="K19" i="7"/>
  <c r="L16" i="7"/>
  <c r="K16" i="7"/>
  <c r="L15" i="7"/>
  <c r="K15" i="7"/>
  <c r="L12" i="7"/>
  <c r="K12" i="7"/>
  <c r="L9" i="7"/>
  <c r="K9" i="7"/>
  <c r="L6" i="7"/>
  <c r="K6" i="7"/>
  <c r="L34" i="6"/>
  <c r="K34" i="6"/>
  <c r="L31" i="6"/>
  <c r="K31" i="6"/>
  <c r="L28" i="6"/>
  <c r="K28" i="6"/>
  <c r="L25" i="6"/>
  <c r="K25" i="6"/>
  <c r="L22" i="6"/>
  <c r="K22" i="6"/>
  <c r="L19" i="6"/>
  <c r="K19" i="6"/>
  <c r="L18" i="6"/>
  <c r="K18" i="6"/>
  <c r="L17" i="6"/>
  <c r="K17" i="6"/>
  <c r="L14" i="6"/>
  <c r="K14" i="6"/>
  <c r="L13" i="6"/>
  <c r="K13" i="6"/>
  <c r="L12" i="6"/>
  <c r="K12" i="6"/>
  <c r="L9" i="6"/>
  <c r="K9" i="6"/>
  <c r="L6" i="6"/>
  <c r="K6" i="6"/>
  <c r="T53" i="5"/>
  <c r="S53" i="5"/>
  <c r="T50" i="5"/>
  <c r="S50" i="5"/>
  <c r="T49" i="5"/>
  <c r="S49" i="5"/>
  <c r="T46" i="5"/>
  <c r="S46" i="5"/>
  <c r="T45" i="5"/>
  <c r="S45" i="5"/>
  <c r="T42" i="5"/>
  <c r="S42" i="5"/>
  <c r="T41" i="5"/>
  <c r="S41" i="5"/>
  <c r="T40" i="5"/>
  <c r="T39" i="5"/>
  <c r="S39" i="5"/>
  <c r="T38" i="5"/>
  <c r="S38" i="5"/>
  <c r="T35" i="5"/>
  <c r="S35" i="5"/>
  <c r="T34" i="5"/>
  <c r="S34" i="5"/>
  <c r="T33" i="5"/>
  <c r="S33" i="5"/>
  <c r="T32" i="5"/>
  <c r="T31" i="5"/>
  <c r="S31" i="5"/>
  <c r="T30" i="5"/>
  <c r="S30" i="5"/>
  <c r="T29" i="5"/>
  <c r="S29" i="5"/>
  <c r="T28" i="5"/>
  <c r="S28" i="5"/>
  <c r="T25" i="5"/>
  <c r="T24" i="5"/>
  <c r="S24" i="5"/>
  <c r="T23" i="5"/>
  <c r="S23" i="5"/>
  <c r="T22" i="5"/>
  <c r="S22" i="5"/>
  <c r="T19" i="5"/>
  <c r="S19" i="5"/>
  <c r="T18" i="5"/>
  <c r="S18" i="5"/>
  <c r="T17" i="5"/>
  <c r="S17" i="5"/>
  <c r="T14" i="5"/>
  <c r="T13" i="5"/>
  <c r="S13" i="5"/>
  <c r="T12" i="5"/>
  <c r="T9" i="5"/>
  <c r="S9" i="5"/>
  <c r="T6" i="5"/>
  <c r="S6" i="5"/>
</calcChain>
</file>

<file path=xl/sharedStrings.xml><?xml version="1.0" encoding="utf-8"?>
<sst xmlns="http://schemas.openxmlformats.org/spreadsheetml/2006/main" count="990" uniqueCount="340">
  <si>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</si>
  <si>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</si>
  <si>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</si>
  <si>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</si>
  <si>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</si>
  <si>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</si>
  <si>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</si>
  <si>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</si>
  <si>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</si>
  <si>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</si>
  <si>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82.5</t>
  </si>
  <si>
    <t>Открытая (09.10.1983)/41</t>
  </si>
  <si>
    <t>81,80</t>
  </si>
  <si>
    <t>90,0</t>
  </si>
  <si>
    <t>95,0</t>
  </si>
  <si>
    <t>42,5</t>
  </si>
  <si>
    <t>45,0</t>
  </si>
  <si>
    <t>110,0</t>
  </si>
  <si>
    <t>117,5</t>
  </si>
  <si>
    <t>ВЕСОВАЯ КАТЕГОРИЯ   52</t>
  </si>
  <si>
    <t>44,20</t>
  </si>
  <si>
    <t>60,0</t>
  </si>
  <si>
    <t>65,0</t>
  </si>
  <si>
    <t>80,0</t>
  </si>
  <si>
    <t>87,5</t>
  </si>
  <si>
    <t>92,5</t>
  </si>
  <si>
    <t>ВЕСОВАЯ КАТЕГОРИЯ   60</t>
  </si>
  <si>
    <t xml:space="preserve">Колесник Михаил </t>
  </si>
  <si>
    <t>59,50</t>
  </si>
  <si>
    <t>130,0</t>
  </si>
  <si>
    <t>85,0</t>
  </si>
  <si>
    <t>165,0</t>
  </si>
  <si>
    <t>180,0</t>
  </si>
  <si>
    <t xml:space="preserve">Ларионов Кирилл </t>
  </si>
  <si>
    <t>Открытая (07.08.2000)/24</t>
  </si>
  <si>
    <t>57,80</t>
  </si>
  <si>
    <t>75,0</t>
  </si>
  <si>
    <t>120,0</t>
  </si>
  <si>
    <t>125,0</t>
  </si>
  <si>
    <t>135,0</t>
  </si>
  <si>
    <t>142,5</t>
  </si>
  <si>
    <t>150,0</t>
  </si>
  <si>
    <t>Открытая (23.11.2008)/16</t>
  </si>
  <si>
    <t>ВЕСОВАЯ КАТЕГОРИЯ   67.5</t>
  </si>
  <si>
    <t>67,10</t>
  </si>
  <si>
    <t xml:space="preserve">Змеиногорск/Алтайский край </t>
  </si>
  <si>
    <t>100,0</t>
  </si>
  <si>
    <t>63,70</t>
  </si>
  <si>
    <t>62,5</t>
  </si>
  <si>
    <t>64,90</t>
  </si>
  <si>
    <t>70,0</t>
  </si>
  <si>
    <t>105,0</t>
  </si>
  <si>
    <t>ВЕСОВАЯ КАТЕГОРИЯ   75</t>
  </si>
  <si>
    <t xml:space="preserve">Кондратов Александр </t>
  </si>
  <si>
    <t>73,10</t>
  </si>
  <si>
    <t>160,0</t>
  </si>
  <si>
    <t>82,5</t>
  </si>
  <si>
    <t>175,0</t>
  </si>
  <si>
    <t>72,50</t>
  </si>
  <si>
    <t>172,5</t>
  </si>
  <si>
    <t xml:space="preserve">Рудаков Сергей </t>
  </si>
  <si>
    <t>Открытая (18.05.1979)/45</t>
  </si>
  <si>
    <t>74,10</t>
  </si>
  <si>
    <t>182,5</t>
  </si>
  <si>
    <t>152,5</t>
  </si>
  <si>
    <t>225,0</t>
  </si>
  <si>
    <t>235,0</t>
  </si>
  <si>
    <t>240,0</t>
  </si>
  <si>
    <t>Открытая (20.05.2004)/20</t>
  </si>
  <si>
    <t>73,20</t>
  </si>
  <si>
    <t>155,0</t>
  </si>
  <si>
    <t>162,5</t>
  </si>
  <si>
    <t>190,0</t>
  </si>
  <si>
    <t xml:space="preserve">Шефер Матфей </t>
  </si>
  <si>
    <t>79,80</t>
  </si>
  <si>
    <t>200,0</t>
  </si>
  <si>
    <t>107,5</t>
  </si>
  <si>
    <t>170,0</t>
  </si>
  <si>
    <t xml:space="preserve">Васильев Алексей </t>
  </si>
  <si>
    <t>80,40</t>
  </si>
  <si>
    <t>115,0</t>
  </si>
  <si>
    <t>79,60</t>
  </si>
  <si>
    <t>145,0</t>
  </si>
  <si>
    <t>72,5</t>
  </si>
  <si>
    <t>79,70</t>
  </si>
  <si>
    <t>81,00</t>
  </si>
  <si>
    <t>Юниоры (24.07.2002)/22</t>
  </si>
  <si>
    <t>140,0</t>
  </si>
  <si>
    <t>Открытая (24.07.2002)/22</t>
  </si>
  <si>
    <t>Открытая (03.11.1994)/30</t>
  </si>
  <si>
    <t>82,40</t>
  </si>
  <si>
    <t>ВЕСОВАЯ КАТЕГОРИЯ   90</t>
  </si>
  <si>
    <t>89,10</t>
  </si>
  <si>
    <t>88,70</t>
  </si>
  <si>
    <t xml:space="preserve">Гусилетов Андрей </t>
  </si>
  <si>
    <t>Открытая (28.10.1999)/25</t>
  </si>
  <si>
    <t>89,90</t>
  </si>
  <si>
    <t>280,0</t>
  </si>
  <si>
    <t>292,5</t>
  </si>
  <si>
    <t>300,0</t>
  </si>
  <si>
    <t>Открытая (28.06.1997)/27</t>
  </si>
  <si>
    <t>88,90</t>
  </si>
  <si>
    <t>195,0</t>
  </si>
  <si>
    <t>230,0</t>
  </si>
  <si>
    <t>Открытая (29.12.1999)/25</t>
  </si>
  <si>
    <t>85,30</t>
  </si>
  <si>
    <t>137,5</t>
  </si>
  <si>
    <t>220,0</t>
  </si>
  <si>
    <t>ВЕСОВАЯ КАТЕГОРИЯ   100</t>
  </si>
  <si>
    <t>Юниоры (22.11.2002)/22</t>
  </si>
  <si>
    <t>93,10</t>
  </si>
  <si>
    <t>Открытая (22.11.2002)/22</t>
  </si>
  <si>
    <t>ВЕСОВАЯ КАТЕГОРИЯ   110</t>
  </si>
  <si>
    <t xml:space="preserve">Харченко Иван </t>
  </si>
  <si>
    <t>Юноши 17-19 (10.11.2008)/16</t>
  </si>
  <si>
    <t>109,40</t>
  </si>
  <si>
    <t>185,0</t>
  </si>
  <si>
    <t>192,5</t>
  </si>
  <si>
    <t>210,0</t>
  </si>
  <si>
    <t>Открытая (24.01.1992)/33</t>
  </si>
  <si>
    <t>106,60</t>
  </si>
  <si>
    <t>ВЕСОВАЯ КАТЕГОРИЯ   125</t>
  </si>
  <si>
    <t xml:space="preserve">Клюкин Дмитрий </t>
  </si>
  <si>
    <t>Открытая (27.01.1991)/34</t>
  </si>
  <si>
    <t>113,10</t>
  </si>
  <si>
    <t>250,0</t>
  </si>
  <si>
    <t>260,0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</si>
  <si>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</si>
  <si>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</si>
  <si>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</si>
  <si>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</si>
  <si>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</si>
  <si>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</si>
  <si>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82.5</t>
  </si>
  <si>
    <t xml:space="preserve">Мужчины </t>
  </si>
  <si>
    <t xml:space="preserve">Юноши </t>
  </si>
  <si>
    <t>75</t>
  </si>
  <si>
    <t>100</t>
  </si>
  <si>
    <t>90</t>
  </si>
  <si>
    <t>125</t>
  </si>
  <si>
    <t>1</t>
  </si>
  <si>
    <t>Берх Татьяна</t>
  </si>
  <si>
    <t>Красиков Александр</t>
  </si>
  <si>
    <t>-</t>
  </si>
  <si>
    <t>Колесник Михаил</t>
  </si>
  <si>
    <t>Ларионов Кирилл</t>
  </si>
  <si>
    <t>Адаменко Сергей</t>
  </si>
  <si>
    <t>2</t>
  </si>
  <si>
    <t>Макеров Арсений</t>
  </si>
  <si>
    <t>3</t>
  </si>
  <si>
    <t>Шабанов Артем</t>
  </si>
  <si>
    <t>Кондратов Александр</t>
  </si>
  <si>
    <t>Артюшкин Максим</t>
  </si>
  <si>
    <t>Рудаков Сергей</t>
  </si>
  <si>
    <t>Герасименко Николай</t>
  </si>
  <si>
    <t>Шефер Матфей</t>
  </si>
  <si>
    <t>Васильев Алексей</t>
  </si>
  <si>
    <t>Коченов Денис</t>
  </si>
  <si>
    <t>4</t>
  </si>
  <si>
    <t>Пяшин Егор</t>
  </si>
  <si>
    <t>Азарников Тимофей</t>
  </si>
  <si>
    <t>Чефанов Вадим</t>
  </si>
  <si>
    <t>Князев Ромачандра</t>
  </si>
  <si>
    <t>Купавцев Артем</t>
  </si>
  <si>
    <t>Гладких Иван</t>
  </si>
  <si>
    <t>Гусилетов Андрей</t>
  </si>
  <si>
    <t>Меновщиков Сергей</t>
  </si>
  <si>
    <t>Трошин Максим</t>
  </si>
  <si>
    <t>Хартов Антон</t>
  </si>
  <si>
    <t>Харченко Иван</t>
  </si>
  <si>
    <t>Федин Андрей</t>
  </si>
  <si>
    <t>Клюкин Дмитрий</t>
  </si>
  <si>
    <t>ВЕСОВАЯ КАТЕГОРИЯ   56</t>
  </si>
  <si>
    <t>Открытая (07.04.1992)/33</t>
  </si>
  <si>
    <t>55,80</t>
  </si>
  <si>
    <t>Открытая (19.04.1999)/26</t>
  </si>
  <si>
    <t>62,50</t>
  </si>
  <si>
    <t>67,5</t>
  </si>
  <si>
    <t xml:space="preserve">Денисенко Владимир </t>
  </si>
  <si>
    <t>59,70</t>
  </si>
  <si>
    <t xml:space="preserve">Александров Роман </t>
  </si>
  <si>
    <t>57,90</t>
  </si>
  <si>
    <t>50,0</t>
  </si>
  <si>
    <t>55,0</t>
  </si>
  <si>
    <t xml:space="preserve">Сидоров Тимофей </t>
  </si>
  <si>
    <t>70,10</t>
  </si>
  <si>
    <t>Открытая (22.02.1989)/36</t>
  </si>
  <si>
    <t>74,40</t>
  </si>
  <si>
    <t xml:space="preserve">Алексеенко Игорь </t>
  </si>
  <si>
    <t>Открытая (20.10.1990)/34</t>
  </si>
  <si>
    <t>77,70</t>
  </si>
  <si>
    <t xml:space="preserve">Новосельцев Сергей </t>
  </si>
  <si>
    <t>Открытая (20.07.1995)/29</t>
  </si>
  <si>
    <t>97,50</t>
  </si>
  <si>
    <t>187,5</t>
  </si>
  <si>
    <t>Открытая (05.08.1999)/25</t>
  </si>
  <si>
    <t>109,10</t>
  </si>
  <si>
    <t>ВЕСОВАЯ КАТЕГОРИЯ   140+</t>
  </si>
  <si>
    <t>Открытая (21.02.2003)/22</t>
  </si>
  <si>
    <t>160,10</t>
  </si>
  <si>
    <t xml:space="preserve">Результат </t>
  </si>
  <si>
    <t>60</t>
  </si>
  <si>
    <t>Результат</t>
  </si>
  <si>
    <t>Шонхорова Елена</t>
  </si>
  <si>
    <t>Лопатина Валерия</t>
  </si>
  <si>
    <t>Денисенко Владимир</t>
  </si>
  <si>
    <t>Александров Роман</t>
  </si>
  <si>
    <t>Сидоров Тимофей</t>
  </si>
  <si>
    <t>Голубев Александр</t>
  </si>
  <si>
    <t>Алексеенко Игорь</t>
  </si>
  <si>
    <t>Новосельцев Сергей</t>
  </si>
  <si>
    <t>Синельников Дмитрий</t>
  </si>
  <si>
    <t>Хозяинов Николай</t>
  </si>
  <si>
    <t>41,40</t>
  </si>
  <si>
    <t>97,5</t>
  </si>
  <si>
    <t xml:space="preserve">Коряковцев Егор </t>
  </si>
  <si>
    <t>77,40</t>
  </si>
  <si>
    <t>Открытая (06.10.1989)/35</t>
  </si>
  <si>
    <t>81,10</t>
  </si>
  <si>
    <t>Открытая (04.08.1983)/41</t>
  </si>
  <si>
    <t>86,80</t>
  </si>
  <si>
    <t>270,0</t>
  </si>
  <si>
    <t>Юниоры (12.01.2004)/21</t>
  </si>
  <si>
    <t>97,80</t>
  </si>
  <si>
    <t>252,5</t>
  </si>
  <si>
    <t>Открытая (12.01.2004)/21</t>
  </si>
  <si>
    <t>110</t>
  </si>
  <si>
    <t>Чечин Роман</t>
  </si>
  <si>
    <t>Толстокоров Ярослав</t>
  </si>
  <si>
    <t>Коряковцев Егор</t>
  </si>
  <si>
    <t>Шатилов Руслан</t>
  </si>
  <si>
    <t>Лычагин Алексей</t>
  </si>
  <si>
    <t>Волокитин Роман</t>
  </si>
  <si>
    <t>Юноши</t>
  </si>
  <si>
    <t>Юноши (16.12.2012)/12</t>
  </si>
  <si>
    <t>Юноши (23.11.2008)/16</t>
  </si>
  <si>
    <t>Юноши (22.12.2011)/13</t>
  </si>
  <si>
    <t>Юноши (23.08.2008)/16</t>
  </si>
  <si>
    <t>Мастера (04.08.1983)/41</t>
  </si>
  <si>
    <t xml:space="preserve">Чукмаров Азис </t>
  </si>
  <si>
    <t xml:space="preserve">Волков Владислав </t>
  </si>
  <si>
    <t xml:space="preserve">Полосин Сергей </t>
  </si>
  <si>
    <t xml:space="preserve">Сакович Владислав </t>
  </si>
  <si>
    <t xml:space="preserve">Синельников Дмитрий </t>
  </si>
  <si>
    <t>Полосин Сергей</t>
  </si>
  <si>
    <t xml:space="preserve">Тактаев Александр </t>
  </si>
  <si>
    <t>Чубарова Анна</t>
  </si>
  <si>
    <t>Сакович Владислав</t>
  </si>
  <si>
    <t>Юноши (08.08.2010)/14</t>
  </si>
  <si>
    <t>Юноши (01.01.2012)/13</t>
  </si>
  <si>
    <t>Юноши (29.09.2008)/16</t>
  </si>
  <si>
    <t>Юноши (08.11.2007)/17</t>
  </si>
  <si>
    <t>Юноши (26.02.2009)/16</t>
  </si>
  <si>
    <t>Юноши (10.09.2011)/13</t>
  </si>
  <si>
    <t>Юноши (21.12.2009)/15</t>
  </si>
  <si>
    <t>Юноши (16.04.2009)/16</t>
  </si>
  <si>
    <t>Юноши (10.09.2008)/16</t>
  </si>
  <si>
    <t>Юноши (26.11.2008)/16</t>
  </si>
  <si>
    <t>Юноши (10.10.2007)/17</t>
  </si>
  <si>
    <t>Юноши (18.05.2009)/15</t>
  </si>
  <si>
    <t>Юноши (26.12.2008)/16</t>
  </si>
  <si>
    <t>Юноши (13.02.2008)/17</t>
  </si>
  <si>
    <t>Юноши (06.07.2010)/14</t>
  </si>
  <si>
    <t>Юноши (30.01.2010)/15</t>
  </si>
  <si>
    <t>Юноши (10.11.2008)/16</t>
  </si>
  <si>
    <t>Кулешов Михаил</t>
  </si>
  <si>
    <t>Самостоятельно</t>
  </si>
  <si>
    <t xml:space="preserve">Кулешов Михаил </t>
  </si>
  <si>
    <t xml:space="preserve">Лукьянов Даниил </t>
  </si>
  <si>
    <t xml:space="preserve">Тактаев Азис </t>
  </si>
  <si>
    <t xml:space="preserve">Ефимов Андрей </t>
  </si>
  <si>
    <t xml:space="preserve">Чубарова Анна </t>
  </si>
  <si>
    <t>Воробьев Станислав</t>
  </si>
  <si>
    <t>ВЕСОВАЯ КАТЕГОРИЯ   48</t>
  </si>
  <si>
    <t>Гердт Антонина</t>
  </si>
  <si>
    <t>47,80</t>
  </si>
  <si>
    <t>20,0</t>
  </si>
  <si>
    <t>25,0</t>
  </si>
  <si>
    <t>27,5</t>
  </si>
  <si>
    <t>Авдеева Евгения</t>
  </si>
  <si>
    <t>Открытая (11.11.1989)/35</t>
  </si>
  <si>
    <t>58,90</t>
  </si>
  <si>
    <t>32,5</t>
  </si>
  <si>
    <t>Шатов Артем</t>
  </si>
  <si>
    <t>51,70</t>
  </si>
  <si>
    <t>30,0</t>
  </si>
  <si>
    <t>Погорелко Михаил</t>
  </si>
  <si>
    <t>54,10</t>
  </si>
  <si>
    <t>47,5</t>
  </si>
  <si>
    <t>Щиповский Виталий</t>
  </si>
  <si>
    <t>35,0</t>
  </si>
  <si>
    <t>40,0</t>
  </si>
  <si>
    <t>Башкатов Артем</t>
  </si>
  <si>
    <t>59,90</t>
  </si>
  <si>
    <t>Блинов Иван</t>
  </si>
  <si>
    <t>66,20</t>
  </si>
  <si>
    <t>52,5</t>
  </si>
  <si>
    <t>Конох Олег</t>
  </si>
  <si>
    <t>64,60</t>
  </si>
  <si>
    <t>Щиповский Вадим</t>
  </si>
  <si>
    <t>62,70</t>
  </si>
  <si>
    <t>Юноши 13 - 19 (29.09.2008)/16</t>
  </si>
  <si>
    <t>57,5</t>
  </si>
  <si>
    <t xml:space="preserve">Gloss </t>
  </si>
  <si>
    <t xml:space="preserve">Блинов Иван </t>
  </si>
  <si>
    <t>67.5</t>
  </si>
  <si>
    <t xml:space="preserve">Погорелко Михаил </t>
  </si>
  <si>
    <t>56</t>
  </si>
  <si>
    <t xml:space="preserve">Конох Олег </t>
  </si>
  <si>
    <t>Юноши (22.05.2008)/16</t>
  </si>
  <si>
    <t>Юноши (11.03.2008)/17</t>
  </si>
  <si>
    <t>Юноши (21.07.2008)/16</t>
  </si>
  <si>
    <t>Юноши (15.01.2008)/17</t>
  </si>
  <si>
    <t>Юноши (26.10.2011)/13</t>
  </si>
  <si>
    <t>Юноши (20.06.2008)/16</t>
  </si>
  <si>
    <t>Юноши (09.05.2005)/20</t>
  </si>
  <si>
    <t>Мастера (27.12.1982)/42</t>
  </si>
  <si>
    <t>Зуева Анна</t>
  </si>
  <si>
    <t xml:space="preserve">Зуева Анна </t>
  </si>
  <si>
    <t xml:space="preserve">Погорелко Михаил  </t>
  </si>
  <si>
    <t>Ефимов Андрей</t>
  </si>
  <si>
    <t>Весовая категория</t>
  </si>
  <si>
    <t>262,5</t>
  </si>
  <si>
    <t>Открытый турнир «Сила Алтая V» и Кубок Алтайского края
WRPF Жим лежа без экипировки
Барнаул/Алтайский край, 10 мая 2025 года</t>
  </si>
  <si>
    <t>Открытый турнир «Сила Алтая V» и Кубок Алтайского края
WRPF Пауэрлифтинг без экипировки
Барнаул/Алтайский край, 10 мая 2025 года</t>
  </si>
  <si>
    <t>Открытый турнир «Сила Алтая V» и Кубок Алтайского края
WRPF Становая тяга без экипировки
Барнаул/Алтайский край, 10 мая 2025 года</t>
  </si>
  <si>
    <t>Открытый турнир «Сила Алтая V» и Кубок Алтайского края
WRPF Строгий подъем штанги на бицепс
Барнаул/Алтайский край, 10 мая 2025 года</t>
  </si>
  <si>
    <t>жим</t>
  </si>
  <si>
    <t>Алтайский край, Барнаул</t>
  </si>
  <si>
    <t>Алтайский край, Бийск</t>
  </si>
  <si>
    <t>Алтайский край, Рубцовск</t>
  </si>
  <si>
    <t>Алтайский край, Алтайское</t>
  </si>
  <si>
    <t>Алтайский край, Новоалтайск</t>
  </si>
  <si>
    <t>№</t>
  </si>
  <si>
    <t xml:space="preserve">
Дата рождения/Возраст</t>
  </si>
  <si>
    <t>Возрастная группа</t>
  </si>
  <si>
    <t>O</t>
  </si>
  <si>
    <t>T</t>
  </si>
  <si>
    <t>J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</si>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</sst>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69"/>
  <sheetViews>
    <sheetView topLeftCell="A25" zoomScaleNormal="100" workbookViewId="0">
      <selection activeCell="E54" sqref="E54"/>
    </sheetView>
  </sheetViews>
  <sheetFormatPr baseColWidth="10" defaultColWidth="9.1640625" defaultRowHeight="13"/>
  <cols>
    <col min="1" max="1" width="7.33203125" style="5" bestFit="1" customWidth="1"/>
    <col min="2" max="2" width="20.1640625" style="5" bestFit="1" customWidth="1"/>
    <col min="3" max="3" width="26.5" style="5" bestFit="1" customWidth="1"/>
    <col min="4" max="4" width="20.83203125" style="5" bestFit="1" customWidth="1"/>
    <col min="5" max="5" width="10.1640625" style="19" bestFit="1" customWidth="1"/>
    <col min="6" max="6" width="31.33203125" style="5" customWidth="1"/>
    <col min="7" max="8" width="5.6640625" style="27" bestFit="1" customWidth="1"/>
    <col min="9" max="9" width="5.5" style="27" customWidth="1"/>
    <col min="10" max="10" width="4.5" style="27" customWidth="1"/>
    <col min="11" max="11" width="5.6640625" style="27" bestFit="1" customWidth="1"/>
    <col min="12" max="12" width="5.6640625" style="27" customWidth="1"/>
    <col min="13" max="13" width="5.6640625" style="27" bestFit="1" customWidth="1"/>
    <col min="14" max="14" width="4.5" style="27" customWidth="1"/>
    <col min="15" max="17" width="5.6640625" style="27" bestFit="1" customWidth="1"/>
    <col min="18" max="18" width="4.5" style="27" customWidth="1"/>
    <col min="19" max="19" width="7.6640625" style="28" bestFit="1" customWidth="1"/>
    <col min="20" max="20" width="8.5" style="6" bestFit="1" customWidth="1"/>
    <col min="21" max="21" width="21.33203125" style="5" customWidth="1"/>
    <col min="22" max="16384" width="9.1640625" style="3"/>
  </cols>
  <sheetData>
    <row r="1" spans="1:21" s="2" customFormat="1" ht="29" customHeight="1">
      <c r="A1" s="51" t="s">
        <v>324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s="1" customFormat="1" ht="12.75" customHeight="1">
      <c r="A3" s="60" t="s">
        <v>333</v>
      </c>
      <c r="B3" s="66" t="s">
        <v>0</v>
      </c>
      <c r="C3" s="62" t="s">
        <v>334</v>
      </c>
      <c r="D3" s="62" t="s">
        <v>6</v>
      </c>
      <c r="E3" s="47" t="s">
        <v>335</v>
      </c>
      <c r="F3" s="59" t="s">
        <v>5</v>
      </c>
      <c r="G3" s="59" t="s">
        <v>7</v>
      </c>
      <c r="H3" s="59"/>
      <c r="I3" s="59"/>
      <c r="J3" s="59"/>
      <c r="K3" s="59" t="s">
        <v>8</v>
      </c>
      <c r="L3" s="59"/>
      <c r="M3" s="59"/>
      <c r="N3" s="59"/>
      <c r="O3" s="59" t="s">
        <v>9</v>
      </c>
      <c r="P3" s="59"/>
      <c r="Q3" s="59"/>
      <c r="R3" s="59"/>
      <c r="S3" s="49" t="s">
        <v>1</v>
      </c>
      <c r="T3" s="47" t="s">
        <v>3</v>
      </c>
      <c r="U3" s="64" t="s">
        <v>2</v>
      </c>
    </row>
    <row r="4" spans="1:21" s="1" customFormat="1" ht="21" customHeight="1" thickBot="1">
      <c r="A4" s="61"/>
      <c r="B4" s="67"/>
      <c r="C4" s="63"/>
      <c r="D4" s="63"/>
      <c r="E4" s="48"/>
      <c r="F4" s="6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48"/>
      <c r="U4" s="65"/>
    </row>
    <row r="5" spans="1:21" ht="16">
      <c r="A5" s="68" t="s">
        <v>10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21">
      <c r="A6" s="31" t="s">
        <v>140</v>
      </c>
      <c r="B6" s="7" t="s">
        <v>141</v>
      </c>
      <c r="C6" s="7" t="s">
        <v>11</v>
      </c>
      <c r="D6" s="7" t="s">
        <v>12</v>
      </c>
      <c r="E6" s="8" t="s">
        <v>336</v>
      </c>
      <c r="F6" s="7" t="s">
        <v>328</v>
      </c>
      <c r="G6" s="29" t="s">
        <v>13</v>
      </c>
      <c r="H6" s="30" t="s">
        <v>13</v>
      </c>
      <c r="I6" s="29" t="s">
        <v>14</v>
      </c>
      <c r="J6" s="31"/>
      <c r="K6" s="29" t="s">
        <v>15</v>
      </c>
      <c r="L6" s="29" t="s">
        <v>16</v>
      </c>
      <c r="M6" s="30" t="s">
        <v>16</v>
      </c>
      <c r="N6" s="31"/>
      <c r="O6" s="30" t="s">
        <v>17</v>
      </c>
      <c r="P6" s="29" t="s">
        <v>18</v>
      </c>
      <c r="Q6" s="29" t="s">
        <v>18</v>
      </c>
      <c r="R6" s="31"/>
      <c r="S6" s="43" t="str">
        <f>"245,0"</f>
        <v>245,0</v>
      </c>
      <c r="T6" s="9" t="str">
        <f>"221,4800"</f>
        <v>221,4800</v>
      </c>
      <c r="U6" s="7" t="s">
        <v>239</v>
      </c>
    </row>
    <row r="8" spans="1:21" ht="16">
      <c r="A8" s="70" t="s">
        <v>19</v>
      </c>
      <c r="B8" s="70"/>
      <c r="C8" s="70"/>
      <c r="D8" s="70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spans="1:21">
      <c r="A9" s="31" t="s">
        <v>140</v>
      </c>
      <c r="B9" s="7" t="s">
        <v>142</v>
      </c>
      <c r="C9" s="7" t="s">
        <v>251</v>
      </c>
      <c r="D9" s="7" t="s">
        <v>20</v>
      </c>
      <c r="E9" s="8" t="s">
        <v>337</v>
      </c>
      <c r="F9" s="7" t="s">
        <v>328</v>
      </c>
      <c r="G9" s="29" t="s">
        <v>13</v>
      </c>
      <c r="H9" s="30" t="s">
        <v>13</v>
      </c>
      <c r="I9" s="29" t="s">
        <v>14</v>
      </c>
      <c r="J9" s="31"/>
      <c r="K9" s="30" t="s">
        <v>21</v>
      </c>
      <c r="L9" s="29" t="s">
        <v>22</v>
      </c>
      <c r="M9" s="29" t="s">
        <v>22</v>
      </c>
      <c r="N9" s="31"/>
      <c r="O9" s="30" t="s">
        <v>23</v>
      </c>
      <c r="P9" s="30" t="s">
        <v>24</v>
      </c>
      <c r="Q9" s="29" t="s">
        <v>25</v>
      </c>
      <c r="R9" s="31"/>
      <c r="S9" s="43" t="str">
        <f>"237,5"</f>
        <v>237,5</v>
      </c>
      <c r="T9" s="9" t="str">
        <f>"279,7987"</f>
        <v>279,7987</v>
      </c>
      <c r="U9" s="7" t="s">
        <v>265</v>
      </c>
    </row>
    <row r="11" spans="1:21" ht="16">
      <c r="A11" s="70" t="s">
        <v>26</v>
      </c>
      <c r="B11" s="70"/>
      <c r="C11" s="70"/>
      <c r="D11" s="70"/>
      <c r="E11" s="71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</row>
    <row r="12" spans="1:21">
      <c r="A12" s="33" t="s">
        <v>143</v>
      </c>
      <c r="B12" s="10" t="s">
        <v>144</v>
      </c>
      <c r="C12" s="10" t="s">
        <v>235</v>
      </c>
      <c r="D12" s="10" t="s">
        <v>28</v>
      </c>
      <c r="E12" s="11" t="s">
        <v>337</v>
      </c>
      <c r="F12" s="10" t="s">
        <v>328</v>
      </c>
      <c r="G12" s="32" t="s">
        <v>29</v>
      </c>
      <c r="H12" s="32" t="s">
        <v>29</v>
      </c>
      <c r="I12" s="32" t="s">
        <v>29</v>
      </c>
      <c r="J12" s="33"/>
      <c r="K12" s="32"/>
      <c r="L12" s="33"/>
      <c r="M12" s="33"/>
      <c r="N12" s="33"/>
      <c r="O12" s="33"/>
      <c r="P12" s="32"/>
      <c r="Q12" s="32"/>
      <c r="R12" s="33"/>
      <c r="S12" s="44">
        <v>0</v>
      </c>
      <c r="T12" s="12" t="str">
        <f>"0,0000"</f>
        <v>0,0000</v>
      </c>
      <c r="U12" s="10"/>
    </row>
    <row r="13" spans="1:21">
      <c r="A13" s="36" t="s">
        <v>140</v>
      </c>
      <c r="B13" s="13" t="s">
        <v>145</v>
      </c>
      <c r="C13" s="13" t="s">
        <v>34</v>
      </c>
      <c r="D13" s="13" t="s">
        <v>35</v>
      </c>
      <c r="E13" s="14" t="s">
        <v>336</v>
      </c>
      <c r="F13" s="13" t="s">
        <v>329</v>
      </c>
      <c r="G13" s="35" t="s">
        <v>22</v>
      </c>
      <c r="H13" s="35" t="s">
        <v>36</v>
      </c>
      <c r="I13" s="35" t="s">
        <v>30</v>
      </c>
      <c r="J13" s="36"/>
      <c r="K13" s="35" t="s">
        <v>37</v>
      </c>
      <c r="L13" s="37" t="s">
        <v>38</v>
      </c>
      <c r="M13" s="35" t="s">
        <v>38</v>
      </c>
      <c r="N13" s="36"/>
      <c r="O13" s="35" t="s">
        <v>39</v>
      </c>
      <c r="P13" s="35" t="s">
        <v>40</v>
      </c>
      <c r="Q13" s="37" t="s">
        <v>41</v>
      </c>
      <c r="R13" s="36"/>
      <c r="S13" s="45" t="str">
        <f>"352,5"</f>
        <v>352,5</v>
      </c>
      <c r="T13" s="15" t="str">
        <f>"311,2575"</f>
        <v>311,2575</v>
      </c>
      <c r="U13" s="13"/>
    </row>
    <row r="14" spans="1:21">
      <c r="A14" s="39" t="s">
        <v>143</v>
      </c>
      <c r="B14" s="16" t="s">
        <v>144</v>
      </c>
      <c r="C14" s="16" t="s">
        <v>42</v>
      </c>
      <c r="D14" s="16" t="s">
        <v>28</v>
      </c>
      <c r="E14" s="17" t="s">
        <v>336</v>
      </c>
      <c r="F14" s="16" t="s">
        <v>328</v>
      </c>
      <c r="G14" s="38" t="s">
        <v>29</v>
      </c>
      <c r="H14" s="38" t="s">
        <v>29</v>
      </c>
      <c r="I14" s="38" t="s">
        <v>29</v>
      </c>
      <c r="J14" s="39"/>
      <c r="K14" s="38"/>
      <c r="L14" s="39"/>
      <c r="M14" s="39"/>
      <c r="N14" s="39"/>
      <c r="O14" s="39"/>
      <c r="P14" s="38"/>
      <c r="Q14" s="38"/>
      <c r="R14" s="39"/>
      <c r="S14" s="46">
        <v>0</v>
      </c>
      <c r="T14" s="18" t="str">
        <f>"0,0000"</f>
        <v>0,0000</v>
      </c>
      <c r="U14" s="16"/>
    </row>
    <row r="16" spans="1:21" ht="16">
      <c r="A16" s="70" t="s">
        <v>43</v>
      </c>
      <c r="B16" s="70"/>
      <c r="C16" s="70"/>
      <c r="D16" s="70"/>
      <c r="E16" s="71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</row>
    <row r="17" spans="1:21">
      <c r="A17" s="33" t="s">
        <v>140</v>
      </c>
      <c r="B17" s="10" t="s">
        <v>146</v>
      </c>
      <c r="C17" s="10" t="s">
        <v>252</v>
      </c>
      <c r="D17" s="10" t="s">
        <v>44</v>
      </c>
      <c r="E17" s="11" t="s">
        <v>337</v>
      </c>
      <c r="F17" s="10" t="s">
        <v>45</v>
      </c>
      <c r="G17" s="34" t="s">
        <v>17</v>
      </c>
      <c r="H17" s="34" t="s">
        <v>37</v>
      </c>
      <c r="I17" s="32" t="s">
        <v>29</v>
      </c>
      <c r="J17" s="33"/>
      <c r="K17" s="34" t="s">
        <v>13</v>
      </c>
      <c r="L17" s="34" t="s">
        <v>46</v>
      </c>
      <c r="M17" s="32" t="s">
        <v>17</v>
      </c>
      <c r="N17" s="33"/>
      <c r="O17" s="34" t="s">
        <v>39</v>
      </c>
      <c r="P17" s="32" t="s">
        <v>41</v>
      </c>
      <c r="Q17" s="32" t="s">
        <v>41</v>
      </c>
      <c r="R17" s="33"/>
      <c r="S17" s="44" t="str">
        <f>"355,0"</f>
        <v>355,0</v>
      </c>
      <c r="T17" s="12" t="str">
        <f>"275,0185"</f>
        <v>275,0185</v>
      </c>
      <c r="U17" s="10" t="s">
        <v>266</v>
      </c>
    </row>
    <row r="18" spans="1:21">
      <c r="A18" s="36" t="s">
        <v>147</v>
      </c>
      <c r="B18" s="13" t="s">
        <v>148</v>
      </c>
      <c r="C18" s="13" t="s">
        <v>253</v>
      </c>
      <c r="D18" s="13" t="s">
        <v>47</v>
      </c>
      <c r="E18" s="14" t="s">
        <v>337</v>
      </c>
      <c r="F18" s="13" t="s">
        <v>328</v>
      </c>
      <c r="G18" s="37" t="s">
        <v>17</v>
      </c>
      <c r="H18" s="35" t="s">
        <v>17</v>
      </c>
      <c r="I18" s="35" t="s">
        <v>18</v>
      </c>
      <c r="J18" s="36"/>
      <c r="K18" s="35" t="s">
        <v>21</v>
      </c>
      <c r="L18" s="37" t="s">
        <v>48</v>
      </c>
      <c r="M18" s="37" t="s">
        <v>48</v>
      </c>
      <c r="N18" s="36"/>
      <c r="O18" s="35" t="s">
        <v>17</v>
      </c>
      <c r="P18" s="35" t="s">
        <v>37</v>
      </c>
      <c r="Q18" s="35" t="s">
        <v>29</v>
      </c>
      <c r="R18" s="36"/>
      <c r="S18" s="45" t="str">
        <f>"307,5"</f>
        <v>307,5</v>
      </c>
      <c r="T18" s="15" t="str">
        <f>"248,7367"</f>
        <v>248,7367</v>
      </c>
      <c r="U18" s="13" t="s">
        <v>239</v>
      </c>
    </row>
    <row r="19" spans="1:21">
      <c r="A19" s="39" t="s">
        <v>149</v>
      </c>
      <c r="B19" s="16" t="s">
        <v>150</v>
      </c>
      <c r="C19" s="16" t="s">
        <v>254</v>
      </c>
      <c r="D19" s="16" t="s">
        <v>49</v>
      </c>
      <c r="E19" s="17" t="s">
        <v>337</v>
      </c>
      <c r="F19" s="16" t="s">
        <v>328</v>
      </c>
      <c r="G19" s="40" t="s">
        <v>13</v>
      </c>
      <c r="H19" s="40" t="s">
        <v>46</v>
      </c>
      <c r="I19" s="40" t="s">
        <v>17</v>
      </c>
      <c r="J19" s="39"/>
      <c r="K19" s="40" t="s">
        <v>50</v>
      </c>
      <c r="L19" s="40" t="s">
        <v>36</v>
      </c>
      <c r="M19" s="38" t="s">
        <v>23</v>
      </c>
      <c r="N19" s="39"/>
      <c r="O19" s="40" t="s">
        <v>13</v>
      </c>
      <c r="P19" s="40" t="s">
        <v>46</v>
      </c>
      <c r="Q19" s="40" t="s">
        <v>51</v>
      </c>
      <c r="R19" s="39"/>
      <c r="S19" s="46" t="str">
        <f>"290,0"</f>
        <v>290,0</v>
      </c>
      <c r="T19" s="18" t="str">
        <f>"230,8980"</f>
        <v>230,8980</v>
      </c>
      <c r="U19" s="16" t="s">
        <v>267</v>
      </c>
    </row>
    <row r="21" spans="1:21" ht="16">
      <c r="A21" s="70" t="s">
        <v>52</v>
      </c>
      <c r="B21" s="70"/>
      <c r="C21" s="70"/>
      <c r="D21" s="70"/>
      <c r="E21" s="71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</row>
    <row r="22" spans="1:21">
      <c r="A22" s="33" t="s">
        <v>140</v>
      </c>
      <c r="B22" s="10" t="s">
        <v>151</v>
      </c>
      <c r="C22" s="10" t="s">
        <v>255</v>
      </c>
      <c r="D22" s="10" t="s">
        <v>54</v>
      </c>
      <c r="E22" s="11" t="s">
        <v>337</v>
      </c>
      <c r="F22" s="10" t="s">
        <v>330</v>
      </c>
      <c r="G22" s="34" t="s">
        <v>41</v>
      </c>
      <c r="H22" s="34" t="s">
        <v>55</v>
      </c>
      <c r="I22" s="34" t="s">
        <v>31</v>
      </c>
      <c r="J22" s="33"/>
      <c r="K22" s="34" t="s">
        <v>56</v>
      </c>
      <c r="L22" s="34" t="s">
        <v>24</v>
      </c>
      <c r="M22" s="32" t="s">
        <v>25</v>
      </c>
      <c r="N22" s="33"/>
      <c r="O22" s="34" t="s">
        <v>31</v>
      </c>
      <c r="P22" s="34" t="s">
        <v>57</v>
      </c>
      <c r="Q22" s="32" t="s">
        <v>32</v>
      </c>
      <c r="R22" s="33"/>
      <c r="S22" s="44" t="str">
        <f>"427,5"</f>
        <v>427,5</v>
      </c>
      <c r="T22" s="12" t="str">
        <f>"310,1940"</f>
        <v>310,1940</v>
      </c>
      <c r="U22" s="10" t="s">
        <v>266</v>
      </c>
    </row>
    <row r="23" spans="1:21">
      <c r="A23" s="36" t="s">
        <v>147</v>
      </c>
      <c r="B23" s="13" t="s">
        <v>152</v>
      </c>
      <c r="C23" s="13" t="s">
        <v>256</v>
      </c>
      <c r="D23" s="13" t="s">
        <v>58</v>
      </c>
      <c r="E23" s="14" t="s">
        <v>337</v>
      </c>
      <c r="F23" s="13" t="s">
        <v>328</v>
      </c>
      <c r="G23" s="35" t="s">
        <v>31</v>
      </c>
      <c r="H23" s="35" t="s">
        <v>59</v>
      </c>
      <c r="I23" s="35" t="s">
        <v>32</v>
      </c>
      <c r="J23" s="36"/>
      <c r="K23" s="35" t="s">
        <v>30</v>
      </c>
      <c r="L23" s="37" t="s">
        <v>25</v>
      </c>
      <c r="M23" s="36"/>
      <c r="N23" s="36"/>
      <c r="O23" s="37" t="s">
        <v>39</v>
      </c>
      <c r="P23" s="35" t="s">
        <v>39</v>
      </c>
      <c r="Q23" s="37" t="s">
        <v>40</v>
      </c>
      <c r="R23" s="36"/>
      <c r="S23" s="45" t="str">
        <f>"400,0"</f>
        <v>400,0</v>
      </c>
      <c r="T23" s="15" t="str">
        <f>"292,0000"</f>
        <v>292,0000</v>
      </c>
      <c r="U23" s="13" t="s">
        <v>268</v>
      </c>
    </row>
    <row r="24" spans="1:21">
      <c r="A24" s="36" t="s">
        <v>140</v>
      </c>
      <c r="B24" s="13" t="s">
        <v>153</v>
      </c>
      <c r="C24" s="13" t="s">
        <v>61</v>
      </c>
      <c r="D24" s="13" t="s">
        <v>62</v>
      </c>
      <c r="E24" s="14" t="s">
        <v>336</v>
      </c>
      <c r="F24" s="13" t="s">
        <v>328</v>
      </c>
      <c r="G24" s="37" t="s">
        <v>59</v>
      </c>
      <c r="H24" s="35" t="s">
        <v>59</v>
      </c>
      <c r="I24" s="37" t="s">
        <v>63</v>
      </c>
      <c r="J24" s="36"/>
      <c r="K24" s="35" t="s">
        <v>40</v>
      </c>
      <c r="L24" s="37" t="s">
        <v>41</v>
      </c>
      <c r="M24" s="37" t="s">
        <v>64</v>
      </c>
      <c r="N24" s="36"/>
      <c r="O24" s="35" t="s">
        <v>65</v>
      </c>
      <c r="P24" s="37" t="s">
        <v>66</v>
      </c>
      <c r="Q24" s="37" t="s">
        <v>67</v>
      </c>
      <c r="R24" s="36"/>
      <c r="S24" s="45" t="str">
        <f>"540,0"</f>
        <v>540,0</v>
      </c>
      <c r="T24" s="15" t="str">
        <f>"388,0440"</f>
        <v>388,0440</v>
      </c>
      <c r="U24" s="13"/>
    </row>
    <row r="25" spans="1:21">
      <c r="A25" s="39" t="s">
        <v>147</v>
      </c>
      <c r="B25" s="16" t="s">
        <v>154</v>
      </c>
      <c r="C25" s="16" t="s">
        <v>68</v>
      </c>
      <c r="D25" s="16" t="s">
        <v>69</v>
      </c>
      <c r="E25" s="17" t="s">
        <v>336</v>
      </c>
      <c r="F25" s="16" t="s">
        <v>328</v>
      </c>
      <c r="G25" s="40" t="s">
        <v>70</v>
      </c>
      <c r="H25" s="38" t="s">
        <v>71</v>
      </c>
      <c r="I25" s="40" t="s">
        <v>31</v>
      </c>
      <c r="J25" s="39"/>
      <c r="K25" s="40" t="s">
        <v>14</v>
      </c>
      <c r="L25" s="40" t="s">
        <v>214</v>
      </c>
      <c r="M25" s="38" t="s">
        <v>46</v>
      </c>
      <c r="N25" s="39"/>
      <c r="O25" s="40" t="s">
        <v>72</v>
      </c>
      <c r="P25" s="40" t="s">
        <v>75</v>
      </c>
      <c r="Q25" s="40" t="s">
        <v>118</v>
      </c>
      <c r="R25" s="39"/>
      <c r="S25" s="46">
        <v>472.5</v>
      </c>
      <c r="T25" s="18" t="str">
        <f>"342,5153"</f>
        <v>342,5153</v>
      </c>
      <c r="U25" s="16" t="s">
        <v>269</v>
      </c>
    </row>
    <row r="27" spans="1:21" ht="16">
      <c r="A27" s="70" t="s">
        <v>10</v>
      </c>
      <c r="B27" s="70"/>
      <c r="C27" s="70"/>
      <c r="D27" s="70"/>
      <c r="E27" s="71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</row>
    <row r="28" spans="1:21">
      <c r="A28" s="33" t="s">
        <v>140</v>
      </c>
      <c r="B28" s="10" t="s">
        <v>155</v>
      </c>
      <c r="C28" s="10" t="s">
        <v>257</v>
      </c>
      <c r="D28" s="10" t="s">
        <v>74</v>
      </c>
      <c r="E28" s="11" t="s">
        <v>337</v>
      </c>
      <c r="F28" s="10" t="s">
        <v>328</v>
      </c>
      <c r="G28" s="34" t="s">
        <v>31</v>
      </c>
      <c r="H28" s="34" t="s">
        <v>32</v>
      </c>
      <c r="I28" s="32" t="s">
        <v>75</v>
      </c>
      <c r="J28" s="33"/>
      <c r="K28" s="34" t="s">
        <v>46</v>
      </c>
      <c r="L28" s="34" t="s">
        <v>51</v>
      </c>
      <c r="M28" s="34" t="s">
        <v>76</v>
      </c>
      <c r="N28" s="33"/>
      <c r="O28" s="34" t="s">
        <v>77</v>
      </c>
      <c r="P28" s="34" t="s">
        <v>72</v>
      </c>
      <c r="Q28" s="32" t="s">
        <v>75</v>
      </c>
      <c r="R28" s="33"/>
      <c r="S28" s="44" t="str">
        <f>"477,5"</f>
        <v>477,5</v>
      </c>
      <c r="T28" s="12" t="str">
        <f>"326,5145"</f>
        <v>326,5145</v>
      </c>
      <c r="U28" s="10" t="s">
        <v>242</v>
      </c>
    </row>
    <row r="29" spans="1:21">
      <c r="A29" s="36" t="s">
        <v>147</v>
      </c>
      <c r="B29" s="13" t="s">
        <v>156</v>
      </c>
      <c r="C29" s="13" t="s">
        <v>258</v>
      </c>
      <c r="D29" s="13" t="s">
        <v>79</v>
      </c>
      <c r="E29" s="14" t="s">
        <v>337</v>
      </c>
      <c r="F29" s="13" t="s">
        <v>331</v>
      </c>
      <c r="G29" s="35" t="s">
        <v>41</v>
      </c>
      <c r="H29" s="37" t="s">
        <v>55</v>
      </c>
      <c r="I29" s="37" t="s">
        <v>55</v>
      </c>
      <c r="J29" s="36"/>
      <c r="K29" s="37" t="s">
        <v>80</v>
      </c>
      <c r="L29" s="35" t="s">
        <v>37</v>
      </c>
      <c r="M29" s="35" t="s">
        <v>38</v>
      </c>
      <c r="N29" s="36"/>
      <c r="O29" s="35" t="s">
        <v>57</v>
      </c>
      <c r="P29" s="37" t="s">
        <v>72</v>
      </c>
      <c r="Q29" s="37" t="s">
        <v>72</v>
      </c>
      <c r="R29" s="36"/>
      <c r="S29" s="45" t="str">
        <f>"450,0"</f>
        <v>450,0</v>
      </c>
      <c r="T29" s="15" t="str">
        <f>"306,2700"</f>
        <v>306,2700</v>
      </c>
      <c r="U29" s="13" t="s">
        <v>266</v>
      </c>
    </row>
    <row r="30" spans="1:21">
      <c r="A30" s="36" t="s">
        <v>149</v>
      </c>
      <c r="B30" s="13" t="s">
        <v>157</v>
      </c>
      <c r="C30" s="13" t="s">
        <v>259</v>
      </c>
      <c r="D30" s="13" t="s">
        <v>81</v>
      </c>
      <c r="E30" s="14" t="s">
        <v>337</v>
      </c>
      <c r="F30" s="13" t="s">
        <v>330</v>
      </c>
      <c r="G30" s="35" t="s">
        <v>38</v>
      </c>
      <c r="H30" s="35" t="s">
        <v>39</v>
      </c>
      <c r="I30" s="35" t="s">
        <v>82</v>
      </c>
      <c r="J30" s="36"/>
      <c r="K30" s="35" t="s">
        <v>50</v>
      </c>
      <c r="L30" s="35" t="s">
        <v>83</v>
      </c>
      <c r="M30" s="36"/>
      <c r="N30" s="36"/>
      <c r="O30" s="35" t="s">
        <v>70</v>
      </c>
      <c r="P30" s="35" t="s">
        <v>31</v>
      </c>
      <c r="Q30" s="37" t="s">
        <v>57</v>
      </c>
      <c r="R30" s="36"/>
      <c r="S30" s="45" t="str">
        <f>"382,5"</f>
        <v>382,5</v>
      </c>
      <c r="T30" s="15" t="str">
        <f>"261,9742"</f>
        <v>261,9742</v>
      </c>
      <c r="U30" s="13" t="s">
        <v>270</v>
      </c>
    </row>
    <row r="31" spans="1:21">
      <c r="A31" s="36" t="s">
        <v>158</v>
      </c>
      <c r="B31" s="13" t="s">
        <v>159</v>
      </c>
      <c r="C31" s="13" t="s">
        <v>260</v>
      </c>
      <c r="D31" s="13" t="s">
        <v>84</v>
      </c>
      <c r="E31" s="14" t="s">
        <v>337</v>
      </c>
      <c r="F31" s="13" t="s">
        <v>328</v>
      </c>
      <c r="G31" s="37" t="s">
        <v>29</v>
      </c>
      <c r="H31" s="35" t="s">
        <v>39</v>
      </c>
      <c r="I31" s="37" t="s">
        <v>82</v>
      </c>
      <c r="J31" s="36"/>
      <c r="K31" s="37" t="s">
        <v>50</v>
      </c>
      <c r="L31" s="35" t="s">
        <v>23</v>
      </c>
      <c r="M31" s="37" t="s">
        <v>30</v>
      </c>
      <c r="N31" s="36"/>
      <c r="O31" s="35" t="s">
        <v>39</v>
      </c>
      <c r="P31" s="35" t="s">
        <v>82</v>
      </c>
      <c r="Q31" s="37" t="s">
        <v>41</v>
      </c>
      <c r="R31" s="36"/>
      <c r="S31" s="45" t="str">
        <f>"360,0"</f>
        <v>360,0</v>
      </c>
      <c r="T31" s="15" t="str">
        <f>"246,3480"</f>
        <v>246,3480</v>
      </c>
      <c r="U31" s="13" t="s">
        <v>242</v>
      </c>
    </row>
    <row r="32" spans="1:21">
      <c r="A32" s="36" t="s">
        <v>143</v>
      </c>
      <c r="B32" s="13" t="s">
        <v>160</v>
      </c>
      <c r="C32" s="13" t="s">
        <v>261</v>
      </c>
      <c r="D32" s="13" t="s">
        <v>85</v>
      </c>
      <c r="E32" s="14" t="s">
        <v>337</v>
      </c>
      <c r="F32" s="13" t="s">
        <v>328</v>
      </c>
      <c r="G32" s="37" t="s">
        <v>55</v>
      </c>
      <c r="H32" s="35" t="s">
        <v>55</v>
      </c>
      <c r="I32" s="37" t="s">
        <v>77</v>
      </c>
      <c r="J32" s="36"/>
      <c r="K32" s="37" t="s">
        <v>13</v>
      </c>
      <c r="L32" s="37" t="s">
        <v>13</v>
      </c>
      <c r="M32" s="37" t="s">
        <v>13</v>
      </c>
      <c r="N32" s="36"/>
      <c r="O32" s="37"/>
      <c r="P32" s="36"/>
      <c r="Q32" s="36"/>
      <c r="R32" s="36"/>
      <c r="S32" s="45">
        <v>0</v>
      </c>
      <c r="T32" s="15" t="str">
        <f>"0,0000"</f>
        <v>0,0000</v>
      </c>
      <c r="U32" s="13" t="s">
        <v>239</v>
      </c>
    </row>
    <row r="33" spans="1:21">
      <c r="A33" s="36" t="s">
        <v>140</v>
      </c>
      <c r="B33" s="13" t="s">
        <v>161</v>
      </c>
      <c r="C33" s="13" t="s">
        <v>86</v>
      </c>
      <c r="D33" s="13" t="s">
        <v>84</v>
      </c>
      <c r="E33" s="14" t="s">
        <v>338</v>
      </c>
      <c r="F33" s="13" t="s">
        <v>329</v>
      </c>
      <c r="G33" s="35" t="s">
        <v>41</v>
      </c>
      <c r="H33" s="37" t="s">
        <v>77</v>
      </c>
      <c r="I33" s="35" t="s">
        <v>77</v>
      </c>
      <c r="J33" s="36"/>
      <c r="K33" s="35" t="s">
        <v>29</v>
      </c>
      <c r="L33" s="37" t="s">
        <v>87</v>
      </c>
      <c r="M33" s="35" t="s">
        <v>87</v>
      </c>
      <c r="N33" s="36"/>
      <c r="O33" s="35" t="s">
        <v>32</v>
      </c>
      <c r="P33" s="37" t="s">
        <v>75</v>
      </c>
      <c r="Q33" s="37" t="s">
        <v>75</v>
      </c>
      <c r="R33" s="36"/>
      <c r="S33" s="45" t="str">
        <f>"490,0"</f>
        <v>490,0</v>
      </c>
      <c r="T33" s="15" t="str">
        <f>"335,3070"</f>
        <v>335,3070</v>
      </c>
      <c r="U33" s="13" t="s">
        <v>33</v>
      </c>
    </row>
    <row r="34" spans="1:21">
      <c r="A34" s="36" t="s">
        <v>140</v>
      </c>
      <c r="B34" s="13" t="s">
        <v>161</v>
      </c>
      <c r="C34" s="13" t="s">
        <v>88</v>
      </c>
      <c r="D34" s="13" t="s">
        <v>84</v>
      </c>
      <c r="E34" s="14" t="s">
        <v>336</v>
      </c>
      <c r="F34" s="13" t="s">
        <v>329</v>
      </c>
      <c r="G34" s="35" t="s">
        <v>41</v>
      </c>
      <c r="H34" s="37" t="s">
        <v>77</v>
      </c>
      <c r="I34" s="35" t="s">
        <v>77</v>
      </c>
      <c r="J34" s="36"/>
      <c r="K34" s="35" t="s">
        <v>29</v>
      </c>
      <c r="L34" s="37" t="s">
        <v>87</v>
      </c>
      <c r="M34" s="35" t="s">
        <v>87</v>
      </c>
      <c r="N34" s="36"/>
      <c r="O34" s="35" t="s">
        <v>32</v>
      </c>
      <c r="P34" s="37" t="s">
        <v>75</v>
      </c>
      <c r="Q34" s="37" t="s">
        <v>75</v>
      </c>
      <c r="R34" s="36"/>
      <c r="S34" s="45" t="str">
        <f>"490,0"</f>
        <v>490,0</v>
      </c>
      <c r="T34" s="15" t="str">
        <f>"335,3070"</f>
        <v>335,3070</v>
      </c>
      <c r="U34" s="13" t="s">
        <v>33</v>
      </c>
    </row>
    <row r="35" spans="1:21">
      <c r="A35" s="39" t="s">
        <v>147</v>
      </c>
      <c r="B35" s="16" t="s">
        <v>162</v>
      </c>
      <c r="C35" s="16" t="s">
        <v>89</v>
      </c>
      <c r="D35" s="16" t="s">
        <v>90</v>
      </c>
      <c r="E35" s="17" t="s">
        <v>336</v>
      </c>
      <c r="F35" s="16" t="s">
        <v>329</v>
      </c>
      <c r="G35" s="40" t="s">
        <v>37</v>
      </c>
      <c r="H35" s="38" t="s">
        <v>87</v>
      </c>
      <c r="I35" s="38" t="s">
        <v>87</v>
      </c>
      <c r="J35" s="39"/>
      <c r="K35" s="40" t="s">
        <v>46</v>
      </c>
      <c r="L35" s="38" t="s">
        <v>51</v>
      </c>
      <c r="M35" s="39"/>
      <c r="N35" s="39"/>
      <c r="O35" s="40" t="s">
        <v>39</v>
      </c>
      <c r="P35" s="40" t="s">
        <v>82</v>
      </c>
      <c r="Q35" s="38" t="s">
        <v>55</v>
      </c>
      <c r="R35" s="39"/>
      <c r="S35" s="46" t="str">
        <f>"365,0"</f>
        <v>365,0</v>
      </c>
      <c r="T35" s="18" t="str">
        <f>"244,6960"</f>
        <v>244,6960</v>
      </c>
      <c r="U35" s="16" t="s">
        <v>33</v>
      </c>
    </row>
    <row r="37" spans="1:21" ht="16">
      <c r="A37" s="70" t="s">
        <v>91</v>
      </c>
      <c r="B37" s="70"/>
      <c r="C37" s="70"/>
      <c r="D37" s="70"/>
      <c r="E37" s="71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</row>
    <row r="38" spans="1:21">
      <c r="A38" s="33" t="s">
        <v>140</v>
      </c>
      <c r="B38" s="10" t="s">
        <v>163</v>
      </c>
      <c r="C38" s="10" t="s">
        <v>262</v>
      </c>
      <c r="D38" s="10" t="s">
        <v>92</v>
      </c>
      <c r="E38" s="11" t="s">
        <v>337</v>
      </c>
      <c r="F38" s="10" t="s">
        <v>328</v>
      </c>
      <c r="G38" s="34" t="s">
        <v>29</v>
      </c>
      <c r="H38" s="32" t="s">
        <v>82</v>
      </c>
      <c r="I38" s="32" t="s">
        <v>70</v>
      </c>
      <c r="J38" s="33"/>
      <c r="K38" s="34" t="s">
        <v>22</v>
      </c>
      <c r="L38" s="34" t="s">
        <v>50</v>
      </c>
      <c r="M38" s="34" t="s">
        <v>23</v>
      </c>
      <c r="N38" s="33"/>
      <c r="O38" s="34" t="s">
        <v>87</v>
      </c>
      <c r="P38" s="34" t="s">
        <v>41</v>
      </c>
      <c r="Q38" s="32" t="s">
        <v>77</v>
      </c>
      <c r="R38" s="33"/>
      <c r="S38" s="44" t="str">
        <f>"360,0"</f>
        <v>360,0</v>
      </c>
      <c r="T38" s="12" t="str">
        <f>"231,0120"</f>
        <v>231,0120</v>
      </c>
      <c r="U38" s="10" t="s">
        <v>242</v>
      </c>
    </row>
    <row r="39" spans="1:21">
      <c r="A39" s="36" t="s">
        <v>147</v>
      </c>
      <c r="B39" s="13" t="s">
        <v>164</v>
      </c>
      <c r="C39" s="13" t="s">
        <v>263</v>
      </c>
      <c r="D39" s="13" t="s">
        <v>93</v>
      </c>
      <c r="E39" s="14" t="s">
        <v>337</v>
      </c>
      <c r="F39" s="13" t="s">
        <v>328</v>
      </c>
      <c r="G39" s="35" t="s">
        <v>13</v>
      </c>
      <c r="H39" s="35" t="s">
        <v>46</v>
      </c>
      <c r="I39" s="35" t="s">
        <v>17</v>
      </c>
      <c r="J39" s="36"/>
      <c r="K39" s="35" t="s">
        <v>23</v>
      </c>
      <c r="L39" s="35" t="s">
        <v>30</v>
      </c>
      <c r="M39" s="35" t="s">
        <v>24</v>
      </c>
      <c r="N39" s="36"/>
      <c r="O39" s="35" t="s">
        <v>17</v>
      </c>
      <c r="P39" s="35" t="s">
        <v>37</v>
      </c>
      <c r="Q39" s="37" t="s">
        <v>29</v>
      </c>
      <c r="R39" s="36"/>
      <c r="S39" s="45" t="str">
        <f>"317,5"</f>
        <v>317,5</v>
      </c>
      <c r="T39" s="15" t="str">
        <f>"204,2160"</f>
        <v>204,2160</v>
      </c>
      <c r="U39" s="13" t="s">
        <v>267</v>
      </c>
    </row>
    <row r="40" spans="1:21">
      <c r="A40" s="36" t="s">
        <v>140</v>
      </c>
      <c r="B40" s="13" t="s">
        <v>165</v>
      </c>
      <c r="C40" s="13" t="s">
        <v>95</v>
      </c>
      <c r="D40" s="13" t="s">
        <v>96</v>
      </c>
      <c r="E40" s="14" t="s">
        <v>336</v>
      </c>
      <c r="F40" s="13" t="s">
        <v>328</v>
      </c>
      <c r="G40" s="35" t="s">
        <v>125</v>
      </c>
      <c r="H40" s="35" t="s">
        <v>322</v>
      </c>
      <c r="I40" s="37" t="s">
        <v>97</v>
      </c>
      <c r="J40" s="36"/>
      <c r="K40" s="35" t="s">
        <v>29</v>
      </c>
      <c r="L40" s="37" t="s">
        <v>87</v>
      </c>
      <c r="M40" s="35" t="s">
        <v>87</v>
      </c>
      <c r="N40" s="36"/>
      <c r="O40" s="35" t="s">
        <v>97</v>
      </c>
      <c r="P40" s="37" t="s">
        <v>98</v>
      </c>
      <c r="Q40" s="37" t="s">
        <v>99</v>
      </c>
      <c r="R40" s="36"/>
      <c r="S40" s="45">
        <v>682.5</v>
      </c>
      <c r="T40" s="15" t="str">
        <f>"435,9810"</f>
        <v>435,9810</v>
      </c>
      <c r="U40" s="13" t="s">
        <v>245</v>
      </c>
    </row>
    <row r="41" spans="1:21">
      <c r="A41" s="36" t="s">
        <v>147</v>
      </c>
      <c r="B41" s="13" t="s">
        <v>166</v>
      </c>
      <c r="C41" s="13" t="s">
        <v>100</v>
      </c>
      <c r="D41" s="13" t="s">
        <v>101</v>
      </c>
      <c r="E41" s="14" t="s">
        <v>336</v>
      </c>
      <c r="F41" s="13" t="s">
        <v>328</v>
      </c>
      <c r="G41" s="35" t="s">
        <v>72</v>
      </c>
      <c r="H41" s="35" t="s">
        <v>102</v>
      </c>
      <c r="I41" s="35" t="s">
        <v>75</v>
      </c>
      <c r="J41" s="36"/>
      <c r="K41" s="37" t="s">
        <v>46</v>
      </c>
      <c r="L41" s="35" t="s">
        <v>46</v>
      </c>
      <c r="M41" s="37" t="s">
        <v>51</v>
      </c>
      <c r="N41" s="36"/>
      <c r="O41" s="35" t="s">
        <v>103</v>
      </c>
      <c r="P41" s="37" t="s">
        <v>67</v>
      </c>
      <c r="Q41" s="37" t="s">
        <v>67</v>
      </c>
      <c r="R41" s="36"/>
      <c r="S41" s="45" t="str">
        <f>"530,0"</f>
        <v>530,0</v>
      </c>
      <c r="T41" s="15" t="str">
        <f>"340,4720"</f>
        <v>340,4720</v>
      </c>
      <c r="U41" s="13" t="s">
        <v>266</v>
      </c>
    </row>
    <row r="42" spans="1:21">
      <c r="A42" s="39" t="s">
        <v>149</v>
      </c>
      <c r="B42" s="16" t="s">
        <v>167</v>
      </c>
      <c r="C42" s="16" t="s">
        <v>104</v>
      </c>
      <c r="D42" s="16" t="s">
        <v>105</v>
      </c>
      <c r="E42" s="17" t="s">
        <v>336</v>
      </c>
      <c r="F42" s="16" t="s">
        <v>328</v>
      </c>
      <c r="G42" s="40" t="s">
        <v>41</v>
      </c>
      <c r="H42" s="38" t="s">
        <v>55</v>
      </c>
      <c r="I42" s="39"/>
      <c r="J42" s="39"/>
      <c r="K42" s="40" t="s">
        <v>29</v>
      </c>
      <c r="L42" s="40" t="s">
        <v>106</v>
      </c>
      <c r="M42" s="38" t="s">
        <v>87</v>
      </c>
      <c r="N42" s="39"/>
      <c r="O42" s="40" t="s">
        <v>32</v>
      </c>
      <c r="P42" s="40" t="s">
        <v>75</v>
      </c>
      <c r="Q42" s="38" t="s">
        <v>107</v>
      </c>
      <c r="R42" s="39"/>
      <c r="S42" s="46" t="str">
        <f>"487,5"</f>
        <v>487,5</v>
      </c>
      <c r="T42" s="18" t="str">
        <f>"320,2875"</f>
        <v>320,2875</v>
      </c>
      <c r="U42" s="16" t="s">
        <v>271</v>
      </c>
    </row>
    <row r="44" spans="1:21" ht="16">
      <c r="A44" s="70" t="s">
        <v>108</v>
      </c>
      <c r="B44" s="70"/>
      <c r="C44" s="70"/>
      <c r="D44" s="70"/>
      <c r="E44" s="71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</row>
    <row r="45" spans="1:21">
      <c r="A45" s="33" t="s">
        <v>140</v>
      </c>
      <c r="B45" s="10" t="s">
        <v>168</v>
      </c>
      <c r="C45" s="10" t="s">
        <v>109</v>
      </c>
      <c r="D45" s="10" t="s">
        <v>110</v>
      </c>
      <c r="E45" s="11" t="s">
        <v>338</v>
      </c>
      <c r="F45" s="10" t="s">
        <v>329</v>
      </c>
      <c r="G45" s="34" t="s">
        <v>38</v>
      </c>
      <c r="H45" s="34" t="s">
        <v>87</v>
      </c>
      <c r="I45" s="34" t="s">
        <v>41</v>
      </c>
      <c r="J45" s="33"/>
      <c r="K45" s="34" t="s">
        <v>17</v>
      </c>
      <c r="L45" s="34" t="s">
        <v>37</v>
      </c>
      <c r="M45" s="32" t="s">
        <v>29</v>
      </c>
      <c r="N45" s="33"/>
      <c r="O45" s="34" t="s">
        <v>55</v>
      </c>
      <c r="P45" s="34" t="s">
        <v>77</v>
      </c>
      <c r="Q45" s="34" t="s">
        <v>32</v>
      </c>
      <c r="R45" s="33"/>
      <c r="S45" s="44" t="str">
        <f>"450,0"</f>
        <v>450,0</v>
      </c>
      <c r="T45" s="12" t="str">
        <f>"282,5550"</f>
        <v>282,5550</v>
      </c>
      <c r="U45" s="10" t="s">
        <v>33</v>
      </c>
    </row>
    <row r="46" spans="1:21">
      <c r="A46" s="39" t="s">
        <v>140</v>
      </c>
      <c r="B46" s="16" t="s">
        <v>168</v>
      </c>
      <c r="C46" s="16" t="s">
        <v>111</v>
      </c>
      <c r="D46" s="16" t="s">
        <v>110</v>
      </c>
      <c r="E46" s="17" t="s">
        <v>336</v>
      </c>
      <c r="F46" s="16" t="s">
        <v>329</v>
      </c>
      <c r="G46" s="40" t="s">
        <v>38</v>
      </c>
      <c r="H46" s="40" t="s">
        <v>87</v>
      </c>
      <c r="I46" s="40" t="s">
        <v>41</v>
      </c>
      <c r="J46" s="39"/>
      <c r="K46" s="40" t="s">
        <v>17</v>
      </c>
      <c r="L46" s="40" t="s">
        <v>37</v>
      </c>
      <c r="M46" s="38" t="s">
        <v>29</v>
      </c>
      <c r="N46" s="39"/>
      <c r="O46" s="40" t="s">
        <v>55</v>
      </c>
      <c r="P46" s="40" t="s">
        <v>77</v>
      </c>
      <c r="Q46" s="40" t="s">
        <v>32</v>
      </c>
      <c r="R46" s="39"/>
      <c r="S46" s="46" t="str">
        <f>"450,0"</f>
        <v>450,0</v>
      </c>
      <c r="T46" s="18" t="str">
        <f>"282,5550"</f>
        <v>282,5550</v>
      </c>
      <c r="U46" s="16" t="s">
        <v>33</v>
      </c>
    </row>
    <row r="48" spans="1:21" ht="16">
      <c r="A48" s="70" t="s">
        <v>112</v>
      </c>
      <c r="B48" s="70"/>
      <c r="C48" s="70"/>
      <c r="D48" s="70"/>
      <c r="E48" s="71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</row>
    <row r="49" spans="1:21">
      <c r="A49" s="33" t="s">
        <v>140</v>
      </c>
      <c r="B49" s="10" t="s">
        <v>169</v>
      </c>
      <c r="C49" s="10" t="s">
        <v>264</v>
      </c>
      <c r="D49" s="10" t="s">
        <v>115</v>
      </c>
      <c r="E49" s="11" t="s">
        <v>337</v>
      </c>
      <c r="F49" s="10" t="s">
        <v>328</v>
      </c>
      <c r="G49" s="34" t="s">
        <v>116</v>
      </c>
      <c r="H49" s="34" t="s">
        <v>117</v>
      </c>
      <c r="I49" s="32" t="s">
        <v>75</v>
      </c>
      <c r="J49" s="33"/>
      <c r="K49" s="34" t="s">
        <v>13</v>
      </c>
      <c r="L49" s="34" t="s">
        <v>14</v>
      </c>
      <c r="M49" s="32" t="s">
        <v>46</v>
      </c>
      <c r="N49" s="33"/>
      <c r="O49" s="34" t="s">
        <v>118</v>
      </c>
      <c r="P49" s="34" t="s">
        <v>107</v>
      </c>
      <c r="Q49" s="32" t="s">
        <v>103</v>
      </c>
      <c r="R49" s="33"/>
      <c r="S49" s="44" t="str">
        <f>"507,5"</f>
        <v>507,5</v>
      </c>
      <c r="T49" s="12" t="str">
        <f>"299,1713"</f>
        <v>299,1713</v>
      </c>
      <c r="U49" s="10" t="s">
        <v>239</v>
      </c>
    </row>
    <row r="50" spans="1:21">
      <c r="A50" s="39" t="s">
        <v>140</v>
      </c>
      <c r="B50" s="16" t="s">
        <v>170</v>
      </c>
      <c r="C50" s="16" t="s">
        <v>119</v>
      </c>
      <c r="D50" s="16" t="s">
        <v>120</v>
      </c>
      <c r="E50" s="17" t="s">
        <v>336</v>
      </c>
      <c r="F50" s="16" t="s">
        <v>328</v>
      </c>
      <c r="G50" s="40" t="s">
        <v>72</v>
      </c>
      <c r="H50" s="38" t="s">
        <v>75</v>
      </c>
      <c r="I50" s="40" t="s">
        <v>118</v>
      </c>
      <c r="J50" s="39"/>
      <c r="K50" s="40" t="s">
        <v>29</v>
      </c>
      <c r="L50" s="38" t="s">
        <v>87</v>
      </c>
      <c r="M50" s="40" t="s">
        <v>82</v>
      </c>
      <c r="N50" s="39"/>
      <c r="O50" s="38" t="s">
        <v>75</v>
      </c>
      <c r="P50" s="40" t="s">
        <v>107</v>
      </c>
      <c r="Q50" s="38" t="s">
        <v>67</v>
      </c>
      <c r="R50" s="39"/>
      <c r="S50" s="46" t="str">
        <f>"575,0"</f>
        <v>575,0</v>
      </c>
      <c r="T50" s="18" t="str">
        <f>"341,8375"</f>
        <v>341,8375</v>
      </c>
      <c r="U50" s="16" t="s">
        <v>122</v>
      </c>
    </row>
    <row r="52" spans="1:21" ht="16">
      <c r="A52" s="70" t="s">
        <v>121</v>
      </c>
      <c r="B52" s="70"/>
      <c r="C52" s="70"/>
      <c r="D52" s="70"/>
      <c r="E52" s="71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</row>
    <row r="53" spans="1:21">
      <c r="A53" s="31" t="s">
        <v>140</v>
      </c>
      <c r="B53" s="7" t="s">
        <v>171</v>
      </c>
      <c r="C53" s="7" t="s">
        <v>123</v>
      </c>
      <c r="D53" s="7" t="s">
        <v>124</v>
      </c>
      <c r="E53" s="8" t="s">
        <v>336</v>
      </c>
      <c r="F53" s="7" t="s">
        <v>328</v>
      </c>
      <c r="G53" s="30" t="s">
        <v>67</v>
      </c>
      <c r="H53" s="30" t="s">
        <v>125</v>
      </c>
      <c r="I53" s="30" t="s">
        <v>126</v>
      </c>
      <c r="J53" s="31"/>
      <c r="K53" s="30" t="s">
        <v>82</v>
      </c>
      <c r="L53" s="29" t="s">
        <v>55</v>
      </c>
      <c r="M53" s="29" t="s">
        <v>55</v>
      </c>
      <c r="N53" s="31"/>
      <c r="O53" s="29" t="s">
        <v>125</v>
      </c>
      <c r="P53" s="30" t="s">
        <v>125</v>
      </c>
      <c r="Q53" s="31"/>
      <c r="R53" s="31"/>
      <c r="S53" s="43" t="str">
        <f>"655,0"</f>
        <v>655,0</v>
      </c>
      <c r="T53" s="9" t="str">
        <f>"382,3235"</f>
        <v>382,3235</v>
      </c>
      <c r="U53" s="7" t="s">
        <v>272</v>
      </c>
    </row>
    <row r="55" spans="1:21" ht="18">
      <c r="B55" s="20" t="s">
        <v>127</v>
      </c>
      <c r="C55" s="20"/>
    </row>
    <row r="57" spans="1:21" ht="16">
      <c r="B57" s="21" t="s">
        <v>134</v>
      </c>
      <c r="C57" s="21"/>
    </row>
    <row r="58" spans="1:21" ht="14">
      <c r="B58" s="22"/>
      <c r="C58" s="23" t="s">
        <v>135</v>
      </c>
    </row>
    <row r="59" spans="1:21" ht="14">
      <c r="B59" s="24" t="s">
        <v>129</v>
      </c>
      <c r="C59" s="24" t="s">
        <v>130</v>
      </c>
      <c r="D59" s="24" t="s">
        <v>321</v>
      </c>
      <c r="E59" s="25" t="s">
        <v>131</v>
      </c>
      <c r="F59" s="24" t="s">
        <v>132</v>
      </c>
    </row>
    <row r="60" spans="1:21">
      <c r="B60" s="5" t="s">
        <v>73</v>
      </c>
      <c r="C60" s="5" t="s">
        <v>135</v>
      </c>
      <c r="D60" s="27" t="s">
        <v>133</v>
      </c>
      <c r="E60" s="28">
        <v>477.5</v>
      </c>
      <c r="F60" s="26">
        <v>326.514491438866</v>
      </c>
    </row>
    <row r="61" spans="1:21">
      <c r="B61" s="5" t="s">
        <v>53</v>
      </c>
      <c r="C61" s="5" t="s">
        <v>135</v>
      </c>
      <c r="D61" s="27" t="s">
        <v>136</v>
      </c>
      <c r="E61" s="28">
        <v>427.5</v>
      </c>
      <c r="F61" s="26">
        <v>310.19400179386099</v>
      </c>
    </row>
    <row r="62" spans="1:21">
      <c r="B62" s="5" t="s">
        <v>78</v>
      </c>
      <c r="C62" s="5" t="s">
        <v>135</v>
      </c>
      <c r="D62" s="27" t="s">
        <v>133</v>
      </c>
      <c r="E62" s="28">
        <v>450</v>
      </c>
      <c r="F62" s="26">
        <v>306.26999437809002</v>
      </c>
    </row>
    <row r="64" spans="1:21" ht="14">
      <c r="B64" s="22"/>
      <c r="C64" s="23" t="s">
        <v>128</v>
      </c>
    </row>
    <row r="65" spans="2:7" ht="14">
      <c r="B65" s="24" t="s">
        <v>129</v>
      </c>
      <c r="C65" s="24" t="s">
        <v>130</v>
      </c>
      <c r="D65" s="24" t="s">
        <v>321</v>
      </c>
      <c r="E65" s="25" t="s">
        <v>131</v>
      </c>
      <c r="F65" s="24" t="s">
        <v>132</v>
      </c>
    </row>
    <row r="66" spans="2:7">
      <c r="B66" s="5" t="s">
        <v>94</v>
      </c>
      <c r="C66" s="5" t="s">
        <v>128</v>
      </c>
      <c r="D66" s="27" t="s">
        <v>138</v>
      </c>
      <c r="E66" s="28">
        <v>682.5</v>
      </c>
      <c r="F66" s="26">
        <v>435.981017053127</v>
      </c>
    </row>
    <row r="67" spans="2:7">
      <c r="B67" s="5" t="s">
        <v>60</v>
      </c>
      <c r="C67" s="5" t="s">
        <v>128</v>
      </c>
      <c r="D67" s="27" t="s">
        <v>136</v>
      </c>
      <c r="E67" s="28">
        <v>540</v>
      </c>
      <c r="F67" s="26">
        <v>388.04398655891401</v>
      </c>
    </row>
    <row r="68" spans="2:7">
      <c r="B68" s="5" t="s">
        <v>122</v>
      </c>
      <c r="C68" s="5" t="s">
        <v>128</v>
      </c>
      <c r="D68" s="27" t="s">
        <v>139</v>
      </c>
      <c r="E68" s="28">
        <v>655</v>
      </c>
      <c r="F68" s="26">
        <v>382.32350081205402</v>
      </c>
    </row>
    <row r="69" spans="2:7">
      <c r="E69" s="5"/>
      <c r="F69" s="19"/>
      <c r="G69" s="5"/>
    </row>
  </sheetData>
  <mergeCells count="23">
    <mergeCell ref="A27:R27"/>
    <mergeCell ref="A37:R37"/>
    <mergeCell ref="A44:R44"/>
    <mergeCell ref="A48:R48"/>
    <mergeCell ref="A52:R52"/>
    <mergeCell ref="A5:R5"/>
    <mergeCell ref="A8:R8"/>
    <mergeCell ref="A11:R11"/>
    <mergeCell ref="A16:R16"/>
    <mergeCell ref="A21:R21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B3:B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topLeftCell="A2" zoomScaleNormal="100" workbookViewId="0">
      <selection activeCell="E35" sqref="E35"/>
    </sheetView>
  </sheetViews>
  <sheetFormatPr baseColWidth="10" defaultColWidth="9.1640625" defaultRowHeight="13"/>
  <cols>
    <col min="1" max="1" width="7.33203125" style="5" bestFit="1" customWidth="1"/>
    <col min="2" max="2" width="20.5" style="5" bestFit="1" customWidth="1"/>
    <col min="3" max="3" width="26.5" style="5" bestFit="1" customWidth="1"/>
    <col min="4" max="4" width="20.83203125" style="5" bestFit="1" customWidth="1"/>
    <col min="5" max="5" width="10.1640625" style="19" bestFit="1" customWidth="1"/>
    <col min="6" max="6" width="33" style="5" customWidth="1"/>
    <col min="7" max="8" width="5.6640625" style="27" bestFit="1" customWidth="1"/>
    <col min="9" max="9" width="5.5" style="27" customWidth="1"/>
    <col min="10" max="10" width="4.5" style="27" customWidth="1"/>
    <col min="11" max="11" width="11.1640625" style="6" customWidth="1"/>
    <col min="12" max="12" width="8.5" style="6" bestFit="1" customWidth="1"/>
    <col min="13" max="13" width="23.1640625" style="5" customWidth="1"/>
    <col min="14" max="16384" width="9.1640625" style="3"/>
  </cols>
  <sheetData>
    <row r="1" spans="1:13" s="2" customFormat="1" ht="29" customHeight="1">
      <c r="A1" s="51" t="s">
        <v>323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60" t="s">
        <v>333</v>
      </c>
      <c r="B3" s="66" t="s">
        <v>0</v>
      </c>
      <c r="C3" s="62" t="s">
        <v>334</v>
      </c>
      <c r="D3" s="62" t="s">
        <v>6</v>
      </c>
      <c r="E3" s="47" t="s">
        <v>335</v>
      </c>
      <c r="F3" s="59" t="s">
        <v>5</v>
      </c>
      <c r="G3" s="59" t="s">
        <v>8</v>
      </c>
      <c r="H3" s="59"/>
      <c r="I3" s="59"/>
      <c r="J3" s="59"/>
      <c r="K3" s="47" t="s">
        <v>202</v>
      </c>
      <c r="L3" s="47" t="s">
        <v>3</v>
      </c>
      <c r="M3" s="64" t="s">
        <v>2</v>
      </c>
    </row>
    <row r="4" spans="1:13" s="1" customFormat="1" ht="21" customHeight="1" thickBot="1">
      <c r="A4" s="61"/>
      <c r="B4" s="67"/>
      <c r="C4" s="63"/>
      <c r="D4" s="63"/>
      <c r="E4" s="48"/>
      <c r="F4" s="63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65"/>
    </row>
    <row r="5" spans="1:13" ht="16">
      <c r="A5" s="68" t="s">
        <v>172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31" t="s">
        <v>140</v>
      </c>
      <c r="B6" s="7" t="s">
        <v>203</v>
      </c>
      <c r="C6" s="7" t="s">
        <v>173</v>
      </c>
      <c r="D6" s="7" t="s">
        <v>174</v>
      </c>
      <c r="E6" s="8" t="s">
        <v>336</v>
      </c>
      <c r="F6" s="7" t="s">
        <v>328</v>
      </c>
      <c r="G6" s="30" t="s">
        <v>23</v>
      </c>
      <c r="H6" s="30" t="s">
        <v>30</v>
      </c>
      <c r="I6" s="29" t="s">
        <v>13</v>
      </c>
      <c r="J6" s="31"/>
      <c r="K6" s="9" t="str">
        <f>"85,0"</f>
        <v>85,0</v>
      </c>
      <c r="L6" s="9" t="str">
        <f>"100,2915"</f>
        <v>100,2915</v>
      </c>
      <c r="M6" s="7" t="s">
        <v>60</v>
      </c>
    </row>
    <row r="8" spans="1:13" ht="16">
      <c r="A8" s="70" t="s">
        <v>43</v>
      </c>
      <c r="B8" s="70"/>
      <c r="C8" s="70"/>
      <c r="D8" s="70"/>
      <c r="E8" s="71"/>
      <c r="F8" s="70"/>
      <c r="G8" s="70"/>
      <c r="H8" s="70"/>
      <c r="I8" s="70"/>
      <c r="J8" s="70"/>
    </row>
    <row r="9" spans="1:13">
      <c r="A9" s="31" t="s">
        <v>140</v>
      </c>
      <c r="B9" s="7" t="s">
        <v>204</v>
      </c>
      <c r="C9" s="7" t="s">
        <v>175</v>
      </c>
      <c r="D9" s="7" t="s">
        <v>176</v>
      </c>
      <c r="E9" s="8" t="s">
        <v>336</v>
      </c>
      <c r="F9" s="7" t="s">
        <v>328</v>
      </c>
      <c r="G9" s="30" t="s">
        <v>21</v>
      </c>
      <c r="H9" s="30" t="s">
        <v>22</v>
      </c>
      <c r="I9" s="29" t="s">
        <v>177</v>
      </c>
      <c r="J9" s="31"/>
      <c r="K9" s="9" t="str">
        <f>"65,0"</f>
        <v>65,0</v>
      </c>
      <c r="L9" s="9" t="str">
        <f>"70,2325"</f>
        <v>70,2325</v>
      </c>
      <c r="M9" s="7" t="s">
        <v>242</v>
      </c>
    </row>
    <row r="11" spans="1:13" ht="16">
      <c r="A11" s="70" t="s">
        <v>26</v>
      </c>
      <c r="B11" s="70"/>
      <c r="C11" s="70"/>
      <c r="D11" s="70"/>
      <c r="E11" s="71"/>
      <c r="F11" s="70"/>
      <c r="G11" s="70"/>
      <c r="H11" s="70"/>
      <c r="I11" s="70"/>
      <c r="J11" s="70"/>
    </row>
    <row r="12" spans="1:13">
      <c r="A12" s="33" t="s">
        <v>140</v>
      </c>
      <c r="B12" s="10" t="s">
        <v>205</v>
      </c>
      <c r="C12" s="10" t="s">
        <v>248</v>
      </c>
      <c r="D12" s="10" t="s">
        <v>179</v>
      </c>
      <c r="E12" s="11" t="s">
        <v>337</v>
      </c>
      <c r="F12" s="10" t="s">
        <v>332</v>
      </c>
      <c r="G12" s="34" t="s">
        <v>22</v>
      </c>
      <c r="H12" s="32" t="s">
        <v>50</v>
      </c>
      <c r="I12" s="32" t="s">
        <v>50</v>
      </c>
      <c r="J12" s="33"/>
      <c r="K12" s="12" t="str">
        <f>"65,0"</f>
        <v>65,0</v>
      </c>
      <c r="L12" s="12" t="str">
        <f>"55,6920"</f>
        <v>55,6920</v>
      </c>
      <c r="M12" s="10" t="s">
        <v>239</v>
      </c>
    </row>
    <row r="13" spans="1:13">
      <c r="A13" s="36" t="s">
        <v>147</v>
      </c>
      <c r="B13" s="13" t="s">
        <v>206</v>
      </c>
      <c r="C13" s="13" t="s">
        <v>249</v>
      </c>
      <c r="D13" s="13" t="s">
        <v>181</v>
      </c>
      <c r="E13" s="14" t="s">
        <v>337</v>
      </c>
      <c r="F13" s="13" t="s">
        <v>328</v>
      </c>
      <c r="G13" s="35" t="s">
        <v>182</v>
      </c>
      <c r="H13" s="35" t="s">
        <v>183</v>
      </c>
      <c r="I13" s="37" t="s">
        <v>48</v>
      </c>
      <c r="J13" s="36"/>
      <c r="K13" s="15" t="str">
        <f>"55,0"</f>
        <v>55,0</v>
      </c>
      <c r="L13" s="15" t="str">
        <f>"48,4880"</f>
        <v>48,4880</v>
      </c>
      <c r="M13" s="13" t="s">
        <v>243</v>
      </c>
    </row>
    <row r="14" spans="1:13">
      <c r="A14" s="39" t="s">
        <v>140</v>
      </c>
      <c r="B14" s="16" t="s">
        <v>145</v>
      </c>
      <c r="C14" s="16" t="s">
        <v>34</v>
      </c>
      <c r="D14" s="16" t="s">
        <v>35</v>
      </c>
      <c r="E14" s="17" t="s">
        <v>336</v>
      </c>
      <c r="F14" s="16" t="s">
        <v>329</v>
      </c>
      <c r="G14" s="40" t="s">
        <v>37</v>
      </c>
      <c r="H14" s="38" t="s">
        <v>38</v>
      </c>
      <c r="I14" s="40" t="s">
        <v>38</v>
      </c>
      <c r="J14" s="39"/>
      <c r="K14" s="18" t="str">
        <f>"125,0"</f>
        <v>125,0</v>
      </c>
      <c r="L14" s="18" t="str">
        <f>"110,3750"</f>
        <v>110,3750</v>
      </c>
      <c r="M14" s="16"/>
    </row>
    <row r="16" spans="1:13" ht="16">
      <c r="A16" s="70" t="s">
        <v>52</v>
      </c>
      <c r="B16" s="70"/>
      <c r="C16" s="70"/>
      <c r="D16" s="70"/>
      <c r="E16" s="71"/>
      <c r="F16" s="70"/>
      <c r="G16" s="70"/>
      <c r="H16" s="70"/>
      <c r="I16" s="70"/>
      <c r="J16" s="70"/>
    </row>
    <row r="17" spans="1:13">
      <c r="A17" s="33" t="s">
        <v>140</v>
      </c>
      <c r="B17" s="10" t="s">
        <v>207</v>
      </c>
      <c r="C17" s="10" t="s">
        <v>250</v>
      </c>
      <c r="D17" s="10" t="s">
        <v>185</v>
      </c>
      <c r="E17" s="11" t="s">
        <v>337</v>
      </c>
      <c r="F17" s="10" t="s">
        <v>332</v>
      </c>
      <c r="G17" s="34" t="s">
        <v>30</v>
      </c>
      <c r="H17" s="34" t="s">
        <v>24</v>
      </c>
      <c r="I17" s="32" t="s">
        <v>13</v>
      </c>
      <c r="J17" s="33"/>
      <c r="K17" s="12" t="str">
        <f>"87,5"</f>
        <v>87,5</v>
      </c>
      <c r="L17" s="12" t="str">
        <f>"65,5025"</f>
        <v>65,5025</v>
      </c>
      <c r="M17" s="10" t="s">
        <v>244</v>
      </c>
    </row>
    <row r="18" spans="1:13">
      <c r="A18" s="36" t="s">
        <v>140</v>
      </c>
      <c r="B18" s="13" t="s">
        <v>153</v>
      </c>
      <c r="C18" s="13" t="s">
        <v>61</v>
      </c>
      <c r="D18" s="13" t="s">
        <v>62</v>
      </c>
      <c r="E18" s="14" t="s">
        <v>336</v>
      </c>
      <c r="F18" s="13" t="s">
        <v>328</v>
      </c>
      <c r="G18" s="35" t="s">
        <v>40</v>
      </c>
      <c r="H18" s="37" t="s">
        <v>41</v>
      </c>
      <c r="I18" s="37" t="s">
        <v>64</v>
      </c>
      <c r="J18" s="36"/>
      <c r="K18" s="15" t="str">
        <f>"142,5"</f>
        <v>142,5</v>
      </c>
      <c r="L18" s="15" t="str">
        <f>"102,4005"</f>
        <v>102,4005</v>
      </c>
      <c r="M18" s="13"/>
    </row>
    <row r="19" spans="1:13">
      <c r="A19" s="39" t="s">
        <v>147</v>
      </c>
      <c r="B19" s="16" t="s">
        <v>208</v>
      </c>
      <c r="C19" s="16" t="s">
        <v>186</v>
      </c>
      <c r="D19" s="16" t="s">
        <v>187</v>
      </c>
      <c r="E19" s="17" t="s">
        <v>336</v>
      </c>
      <c r="F19" s="16" t="s">
        <v>328</v>
      </c>
      <c r="G19" s="38" t="s">
        <v>80</v>
      </c>
      <c r="H19" s="40" t="s">
        <v>80</v>
      </c>
      <c r="I19" s="38" t="s">
        <v>37</v>
      </c>
      <c r="J19" s="39"/>
      <c r="K19" s="18" t="str">
        <f>"115,0"</f>
        <v>115,0</v>
      </c>
      <c r="L19" s="18" t="str">
        <f>"82,4090"</f>
        <v>82,4090</v>
      </c>
      <c r="M19" s="16" t="s">
        <v>245</v>
      </c>
    </row>
    <row r="21" spans="1:13" ht="16">
      <c r="A21" s="70" t="s">
        <v>10</v>
      </c>
      <c r="B21" s="70"/>
      <c r="C21" s="70"/>
      <c r="D21" s="70"/>
      <c r="E21" s="71"/>
      <c r="F21" s="70"/>
      <c r="G21" s="70"/>
      <c r="H21" s="70"/>
      <c r="I21" s="70"/>
      <c r="J21" s="70"/>
    </row>
    <row r="22" spans="1:13">
      <c r="A22" s="31" t="s">
        <v>140</v>
      </c>
      <c r="B22" s="7" t="s">
        <v>209</v>
      </c>
      <c r="C22" s="7" t="s">
        <v>189</v>
      </c>
      <c r="D22" s="7" t="s">
        <v>190</v>
      </c>
      <c r="E22" s="8" t="s">
        <v>336</v>
      </c>
      <c r="F22" s="7" t="s">
        <v>328</v>
      </c>
      <c r="G22" s="30" t="s">
        <v>70</v>
      </c>
      <c r="H22" s="30" t="s">
        <v>55</v>
      </c>
      <c r="I22" s="29" t="s">
        <v>31</v>
      </c>
      <c r="J22" s="31"/>
      <c r="K22" s="9" t="str">
        <f>"160,0"</f>
        <v>160,0</v>
      </c>
      <c r="L22" s="9" t="str">
        <f>"111,3120"</f>
        <v>111,3120</v>
      </c>
      <c r="M22" s="7" t="s">
        <v>244</v>
      </c>
    </row>
    <row r="24" spans="1:13" ht="16">
      <c r="A24" s="70" t="s">
        <v>91</v>
      </c>
      <c r="B24" s="70"/>
      <c r="C24" s="70"/>
      <c r="D24" s="70"/>
      <c r="E24" s="71"/>
      <c r="F24" s="70"/>
      <c r="G24" s="70"/>
      <c r="H24" s="70"/>
      <c r="I24" s="70"/>
      <c r="J24" s="70"/>
    </row>
    <row r="25" spans="1:13">
      <c r="A25" s="31" t="s">
        <v>140</v>
      </c>
      <c r="B25" s="7" t="s">
        <v>167</v>
      </c>
      <c r="C25" s="7" t="s">
        <v>104</v>
      </c>
      <c r="D25" s="7" t="s">
        <v>105</v>
      </c>
      <c r="E25" s="8" t="s">
        <v>336</v>
      </c>
      <c r="F25" s="7" t="s">
        <v>328</v>
      </c>
      <c r="G25" s="30" t="s">
        <v>29</v>
      </c>
      <c r="H25" s="30" t="s">
        <v>106</v>
      </c>
      <c r="I25" s="29" t="s">
        <v>87</v>
      </c>
      <c r="J25" s="31"/>
      <c r="K25" s="9" t="str">
        <f>"137,5"</f>
        <v>137,5</v>
      </c>
      <c r="L25" s="9" t="str">
        <f>"90,3375"</f>
        <v>90,3375</v>
      </c>
      <c r="M25" s="7" t="s">
        <v>246</v>
      </c>
    </row>
    <row r="27" spans="1:13" ht="16">
      <c r="A27" s="70" t="s">
        <v>108</v>
      </c>
      <c r="B27" s="70"/>
      <c r="C27" s="70"/>
      <c r="D27" s="70"/>
      <c r="E27" s="71"/>
      <c r="F27" s="70"/>
      <c r="G27" s="70"/>
      <c r="H27" s="70"/>
      <c r="I27" s="70"/>
      <c r="J27" s="70"/>
    </row>
    <row r="28" spans="1:13">
      <c r="A28" s="31" t="s">
        <v>140</v>
      </c>
      <c r="B28" s="7" t="s">
        <v>210</v>
      </c>
      <c r="C28" s="7" t="s">
        <v>192</v>
      </c>
      <c r="D28" s="7" t="s">
        <v>193</v>
      </c>
      <c r="E28" s="8" t="s">
        <v>336</v>
      </c>
      <c r="F28" s="7" t="s">
        <v>328</v>
      </c>
      <c r="G28" s="30" t="s">
        <v>77</v>
      </c>
      <c r="H28" s="30" t="s">
        <v>32</v>
      </c>
      <c r="I28" s="29" t="s">
        <v>194</v>
      </c>
      <c r="J28" s="31"/>
      <c r="K28" s="9" t="str">
        <f>"180,0"</f>
        <v>180,0</v>
      </c>
      <c r="L28" s="9" t="str">
        <f>"110,7000"</f>
        <v>110,7000</v>
      </c>
      <c r="M28" s="7" t="s">
        <v>242</v>
      </c>
    </row>
    <row r="30" spans="1:13" ht="16">
      <c r="A30" s="70" t="s">
        <v>112</v>
      </c>
      <c r="B30" s="70"/>
      <c r="C30" s="70"/>
      <c r="D30" s="70"/>
      <c r="E30" s="71"/>
      <c r="F30" s="70"/>
      <c r="G30" s="70"/>
      <c r="H30" s="70"/>
      <c r="I30" s="70"/>
      <c r="J30" s="70"/>
    </row>
    <row r="31" spans="1:13">
      <c r="A31" s="31" t="s">
        <v>140</v>
      </c>
      <c r="B31" s="7" t="s">
        <v>211</v>
      </c>
      <c r="C31" s="7" t="s">
        <v>195</v>
      </c>
      <c r="D31" s="7" t="s">
        <v>196</v>
      </c>
      <c r="E31" s="8" t="s">
        <v>336</v>
      </c>
      <c r="F31" s="7" t="s">
        <v>328</v>
      </c>
      <c r="G31" s="30" t="s">
        <v>87</v>
      </c>
      <c r="H31" s="29" t="s">
        <v>41</v>
      </c>
      <c r="I31" s="29" t="s">
        <v>41</v>
      </c>
      <c r="J31" s="31"/>
      <c r="K31" s="9" t="str">
        <f>"140,0"</f>
        <v>140,0</v>
      </c>
      <c r="L31" s="9" t="str">
        <f>"82,6000"</f>
        <v>82,6000</v>
      </c>
      <c r="M31" s="7" t="s">
        <v>247</v>
      </c>
    </row>
    <row r="33" spans="1:13" ht="16">
      <c r="A33" s="70" t="s">
        <v>197</v>
      </c>
      <c r="B33" s="70"/>
      <c r="C33" s="70"/>
      <c r="D33" s="70"/>
      <c r="E33" s="71"/>
      <c r="F33" s="70"/>
      <c r="G33" s="70"/>
      <c r="H33" s="70"/>
      <c r="I33" s="70"/>
      <c r="J33" s="70"/>
    </row>
    <row r="34" spans="1:13">
      <c r="A34" s="31" t="s">
        <v>140</v>
      </c>
      <c r="B34" s="7" t="s">
        <v>212</v>
      </c>
      <c r="C34" s="7" t="s">
        <v>198</v>
      </c>
      <c r="D34" s="7" t="s">
        <v>199</v>
      </c>
      <c r="E34" s="8" t="s">
        <v>336</v>
      </c>
      <c r="F34" s="7" t="s">
        <v>328</v>
      </c>
      <c r="G34" s="29" t="s">
        <v>55</v>
      </c>
      <c r="H34" s="30" t="s">
        <v>55</v>
      </c>
      <c r="I34" s="29" t="s">
        <v>77</v>
      </c>
      <c r="J34" s="31"/>
      <c r="K34" s="9" t="str">
        <f>"160,0"</f>
        <v>160,0</v>
      </c>
      <c r="L34" s="9" t="str">
        <f>"87,7120"</f>
        <v>87,7120</v>
      </c>
      <c r="M34" s="7" t="s">
        <v>122</v>
      </c>
    </row>
    <row r="36" spans="1:13" ht="18">
      <c r="B36" s="20" t="s">
        <v>127</v>
      </c>
      <c r="C36" s="20"/>
      <c r="K36" s="27"/>
      <c r="M36" s="6"/>
    </row>
    <row r="37" spans="1:13">
      <c r="K37" s="27"/>
      <c r="M37" s="6"/>
    </row>
    <row r="38" spans="1:13" ht="16">
      <c r="B38" s="21" t="s">
        <v>134</v>
      </c>
      <c r="C38" s="21"/>
      <c r="K38" s="27"/>
      <c r="M38" s="6"/>
    </row>
    <row r="39" spans="1:13" ht="14">
      <c r="B39" s="22"/>
      <c r="C39" s="23" t="s">
        <v>135</v>
      </c>
      <c r="K39" s="27"/>
      <c r="M39" s="6"/>
    </row>
    <row r="40" spans="1:13" ht="14">
      <c r="B40" s="24" t="s">
        <v>129</v>
      </c>
      <c r="C40" s="24" t="s">
        <v>130</v>
      </c>
      <c r="D40" s="24" t="s">
        <v>321</v>
      </c>
      <c r="E40" s="25" t="s">
        <v>200</v>
      </c>
      <c r="F40" s="24" t="s">
        <v>132</v>
      </c>
      <c r="K40" s="27"/>
      <c r="M40" s="6"/>
    </row>
    <row r="41" spans="1:13">
      <c r="B41" s="5" t="s">
        <v>184</v>
      </c>
      <c r="C41" s="5" t="s">
        <v>135</v>
      </c>
      <c r="D41" s="27" t="s">
        <v>136</v>
      </c>
      <c r="E41" s="28">
        <v>87.5</v>
      </c>
      <c r="F41" s="26">
        <v>65.502500534057603</v>
      </c>
      <c r="K41" s="27"/>
      <c r="M41" s="6"/>
    </row>
    <row r="42" spans="1:13">
      <c r="B42" s="5" t="s">
        <v>178</v>
      </c>
      <c r="C42" s="5" t="s">
        <v>135</v>
      </c>
      <c r="D42" s="27" t="s">
        <v>201</v>
      </c>
      <c r="E42" s="28">
        <v>65</v>
      </c>
      <c r="F42" s="26">
        <v>55.6920012831688</v>
      </c>
      <c r="K42" s="27"/>
      <c r="M42" s="6"/>
    </row>
    <row r="43" spans="1:13">
      <c r="B43" s="5" t="s">
        <v>180</v>
      </c>
      <c r="C43" s="5" t="s">
        <v>135</v>
      </c>
      <c r="D43" s="27" t="s">
        <v>201</v>
      </c>
      <c r="E43" s="28">
        <v>55</v>
      </c>
      <c r="F43" s="26">
        <v>48.488001227378803</v>
      </c>
      <c r="K43" s="27"/>
      <c r="M43" s="6"/>
    </row>
    <row r="44" spans="1:13">
      <c r="K44" s="27"/>
      <c r="M44" s="6"/>
    </row>
    <row r="45" spans="1:13" ht="14">
      <c r="B45" s="22"/>
      <c r="C45" s="23" t="s">
        <v>128</v>
      </c>
      <c r="K45" s="27"/>
      <c r="M45" s="6"/>
    </row>
    <row r="46" spans="1:13" ht="14">
      <c r="B46" s="24" t="s">
        <v>129</v>
      </c>
      <c r="C46" s="24" t="s">
        <v>130</v>
      </c>
      <c r="D46" s="24" t="s">
        <v>321</v>
      </c>
      <c r="E46" s="25" t="s">
        <v>200</v>
      </c>
      <c r="F46" s="24" t="s">
        <v>132</v>
      </c>
      <c r="K46" s="27"/>
      <c r="M46" s="6"/>
    </row>
    <row r="47" spans="1:13">
      <c r="B47" s="5" t="s">
        <v>188</v>
      </c>
      <c r="C47" s="5" t="s">
        <v>128</v>
      </c>
      <c r="D47" s="27" t="s">
        <v>133</v>
      </c>
      <c r="E47" s="28">
        <v>160</v>
      </c>
      <c r="F47" s="26">
        <v>111.31199836731</v>
      </c>
      <c r="K47" s="27"/>
      <c r="M47" s="6"/>
    </row>
    <row r="48" spans="1:13">
      <c r="B48" s="5" t="s">
        <v>191</v>
      </c>
      <c r="C48" s="5" t="s">
        <v>128</v>
      </c>
      <c r="D48" s="27" t="s">
        <v>137</v>
      </c>
      <c r="E48" s="28">
        <v>180</v>
      </c>
      <c r="F48" s="26">
        <v>110.700001716614</v>
      </c>
      <c r="K48" s="27"/>
      <c r="M48" s="6"/>
    </row>
    <row r="49" spans="2:13">
      <c r="B49" s="5" t="s">
        <v>33</v>
      </c>
      <c r="C49" s="5" t="s">
        <v>128</v>
      </c>
      <c r="D49" s="27" t="s">
        <v>201</v>
      </c>
      <c r="E49" s="28">
        <v>125</v>
      </c>
      <c r="F49" s="26">
        <v>110.37500202655799</v>
      </c>
      <c r="K49" s="27"/>
      <c r="M49" s="6"/>
    </row>
    <row r="50" spans="2:13">
      <c r="E50" s="5"/>
      <c r="F50" s="19"/>
      <c r="G50" s="5"/>
      <c r="K50" s="27"/>
      <c r="M50" s="6"/>
    </row>
  </sheetData>
  <mergeCells count="20">
    <mergeCell ref="A30:J30"/>
    <mergeCell ref="A33:J33"/>
    <mergeCell ref="B3:B4"/>
    <mergeCell ref="A8:J8"/>
    <mergeCell ref="A11:J11"/>
    <mergeCell ref="A16:J16"/>
    <mergeCell ref="A21:J21"/>
    <mergeCell ref="A24:J24"/>
    <mergeCell ref="A27:J27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zoomScaleNormal="100" workbookViewId="0">
      <selection activeCell="F10" sqref="F10"/>
    </sheetView>
  </sheetViews>
  <sheetFormatPr baseColWidth="10" defaultColWidth="9.1640625" defaultRowHeight="13"/>
  <cols>
    <col min="1" max="1" width="7.33203125" style="5" bestFit="1" customWidth="1"/>
    <col min="2" max="2" width="20" style="5" bestFit="1" customWidth="1"/>
    <col min="3" max="3" width="27.5" style="5" bestFit="1" customWidth="1"/>
    <col min="4" max="4" width="20.83203125" style="5" bestFit="1" customWidth="1"/>
    <col min="5" max="5" width="10.1640625" style="19" bestFit="1" customWidth="1"/>
    <col min="6" max="6" width="32.5" style="5" customWidth="1"/>
    <col min="7" max="7" width="5.6640625" style="27" bestFit="1" customWidth="1"/>
    <col min="8" max="9" width="5.5" style="27" customWidth="1"/>
    <col min="10" max="10" width="4.5" style="27" customWidth="1"/>
    <col min="11" max="11" width="10.5" style="6" bestFit="1" customWidth="1"/>
    <col min="12" max="12" width="8.664062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51" t="s">
        <v>325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60" t="s">
        <v>333</v>
      </c>
      <c r="B3" s="66" t="s">
        <v>0</v>
      </c>
      <c r="C3" s="62" t="s">
        <v>334</v>
      </c>
      <c r="D3" s="62" t="s">
        <v>6</v>
      </c>
      <c r="E3" s="47" t="s">
        <v>335</v>
      </c>
      <c r="F3" s="59" t="s">
        <v>5</v>
      </c>
      <c r="G3" s="59" t="s">
        <v>9</v>
      </c>
      <c r="H3" s="59"/>
      <c r="I3" s="59"/>
      <c r="J3" s="59"/>
      <c r="K3" s="47" t="s">
        <v>202</v>
      </c>
      <c r="L3" s="47" t="s">
        <v>3</v>
      </c>
      <c r="M3" s="64" t="s">
        <v>2</v>
      </c>
    </row>
    <row r="4" spans="1:13" s="1" customFormat="1" ht="21" customHeight="1" thickBot="1">
      <c r="A4" s="61"/>
      <c r="B4" s="67"/>
      <c r="C4" s="63"/>
      <c r="D4" s="63"/>
      <c r="E4" s="48"/>
      <c r="F4" s="63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65"/>
    </row>
    <row r="5" spans="1:13" ht="16">
      <c r="A5" s="68" t="s">
        <v>19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31" t="s">
        <v>140</v>
      </c>
      <c r="B6" s="7" t="s">
        <v>227</v>
      </c>
      <c r="C6" s="7" t="s">
        <v>234</v>
      </c>
      <c r="D6" s="7" t="s">
        <v>213</v>
      </c>
      <c r="E6" s="8" t="s">
        <v>337</v>
      </c>
      <c r="F6" s="7" t="s">
        <v>328</v>
      </c>
      <c r="G6" s="30" t="s">
        <v>22</v>
      </c>
      <c r="H6" s="30" t="s">
        <v>50</v>
      </c>
      <c r="I6" s="30" t="s">
        <v>36</v>
      </c>
      <c r="J6" s="31"/>
      <c r="K6" s="9" t="str">
        <f>"75,0"</f>
        <v>75,0</v>
      </c>
      <c r="L6" s="9" t="str">
        <f>"95,8125"</f>
        <v>95,8125</v>
      </c>
      <c r="M6" s="7" t="s">
        <v>239</v>
      </c>
    </row>
    <row r="8" spans="1:13" ht="16">
      <c r="A8" s="70" t="s">
        <v>26</v>
      </c>
      <c r="B8" s="70"/>
      <c r="C8" s="70"/>
      <c r="D8" s="70"/>
      <c r="E8" s="71"/>
      <c r="F8" s="70"/>
      <c r="G8" s="70"/>
      <c r="H8" s="70"/>
      <c r="I8" s="70"/>
      <c r="J8" s="70"/>
    </row>
    <row r="9" spans="1:13">
      <c r="A9" s="31" t="s">
        <v>140</v>
      </c>
      <c r="B9" s="7" t="s">
        <v>144</v>
      </c>
      <c r="C9" s="7" t="s">
        <v>235</v>
      </c>
      <c r="D9" s="7" t="s">
        <v>28</v>
      </c>
      <c r="E9" s="8" t="s">
        <v>337</v>
      </c>
      <c r="F9" s="7" t="s">
        <v>328</v>
      </c>
      <c r="G9" s="30" t="s">
        <v>31</v>
      </c>
      <c r="H9" s="29" t="s">
        <v>32</v>
      </c>
      <c r="I9" s="29" t="s">
        <v>32</v>
      </c>
      <c r="J9" s="31"/>
      <c r="K9" s="9" t="str">
        <f>"165,0"</f>
        <v>165,0</v>
      </c>
      <c r="L9" s="9" t="str">
        <f>"141,8010"</f>
        <v>141,8010</v>
      </c>
      <c r="M9" s="7"/>
    </row>
    <row r="11" spans="1:13" ht="16">
      <c r="A11" s="70" t="s">
        <v>52</v>
      </c>
      <c r="B11" s="70"/>
      <c r="C11" s="70"/>
      <c r="D11" s="70"/>
      <c r="E11" s="71"/>
      <c r="F11" s="70"/>
      <c r="G11" s="70"/>
      <c r="H11" s="70"/>
      <c r="I11" s="70"/>
      <c r="J11" s="70"/>
    </row>
    <row r="12" spans="1:13">
      <c r="A12" s="31" t="s">
        <v>140</v>
      </c>
      <c r="B12" s="7" t="s">
        <v>228</v>
      </c>
      <c r="C12" s="7" t="s">
        <v>236</v>
      </c>
      <c r="D12" s="7" t="s">
        <v>185</v>
      </c>
      <c r="E12" s="8" t="s">
        <v>337</v>
      </c>
      <c r="F12" s="7" t="s">
        <v>328</v>
      </c>
      <c r="G12" s="30" t="s">
        <v>13</v>
      </c>
      <c r="H12" s="30" t="s">
        <v>214</v>
      </c>
      <c r="I12" s="29" t="s">
        <v>51</v>
      </c>
      <c r="J12" s="31"/>
      <c r="K12" s="9" t="str">
        <f>"97,5"</f>
        <v>97,5</v>
      </c>
      <c r="L12" s="9" t="str">
        <f>"72,9885"</f>
        <v>72,9885</v>
      </c>
      <c r="M12" s="7" t="s">
        <v>239</v>
      </c>
    </row>
    <row r="14" spans="1:13" ht="16">
      <c r="A14" s="70" t="s">
        <v>10</v>
      </c>
      <c r="B14" s="70"/>
      <c r="C14" s="70"/>
      <c r="D14" s="70"/>
      <c r="E14" s="71"/>
      <c r="F14" s="70"/>
      <c r="G14" s="70"/>
      <c r="H14" s="70"/>
      <c r="I14" s="70"/>
      <c r="J14" s="70"/>
    </row>
    <row r="15" spans="1:13">
      <c r="A15" s="33" t="s">
        <v>140</v>
      </c>
      <c r="B15" s="10" t="s">
        <v>229</v>
      </c>
      <c r="C15" s="10" t="s">
        <v>237</v>
      </c>
      <c r="D15" s="10" t="s">
        <v>216</v>
      </c>
      <c r="E15" s="11" t="s">
        <v>337</v>
      </c>
      <c r="F15" s="10" t="s">
        <v>328</v>
      </c>
      <c r="G15" s="34" t="s">
        <v>116</v>
      </c>
      <c r="H15" s="34" t="s">
        <v>75</v>
      </c>
      <c r="I15" s="32" t="s">
        <v>118</v>
      </c>
      <c r="J15" s="33"/>
      <c r="K15" s="12" t="str">
        <f>"200,0"</f>
        <v>200,0</v>
      </c>
      <c r="L15" s="12" t="str">
        <f>"139,5000"</f>
        <v>139,5000</v>
      </c>
      <c r="M15" s="10" t="s">
        <v>240</v>
      </c>
    </row>
    <row r="16" spans="1:13">
      <c r="A16" s="39" t="s">
        <v>140</v>
      </c>
      <c r="B16" s="16" t="s">
        <v>230</v>
      </c>
      <c r="C16" s="16" t="s">
        <v>217</v>
      </c>
      <c r="D16" s="16" t="s">
        <v>218</v>
      </c>
      <c r="E16" s="17" t="s">
        <v>336</v>
      </c>
      <c r="F16" s="16" t="s">
        <v>329</v>
      </c>
      <c r="G16" s="40" t="s">
        <v>87</v>
      </c>
      <c r="H16" s="40" t="s">
        <v>55</v>
      </c>
      <c r="I16" s="40" t="s">
        <v>32</v>
      </c>
      <c r="J16" s="39"/>
      <c r="K16" s="18" t="str">
        <f>"180,0"</f>
        <v>180,0</v>
      </c>
      <c r="L16" s="18" t="str">
        <f>"121,8420"</f>
        <v>121,8420</v>
      </c>
      <c r="M16" s="16" t="s">
        <v>33</v>
      </c>
    </row>
    <row r="18" spans="1:13" ht="16">
      <c r="A18" s="70" t="s">
        <v>91</v>
      </c>
      <c r="B18" s="70"/>
      <c r="C18" s="70"/>
      <c r="D18" s="70"/>
      <c r="E18" s="71"/>
      <c r="F18" s="70"/>
      <c r="G18" s="70"/>
      <c r="H18" s="70"/>
      <c r="I18" s="70"/>
      <c r="J18" s="70"/>
    </row>
    <row r="19" spans="1:13">
      <c r="A19" s="33" t="s">
        <v>140</v>
      </c>
      <c r="B19" s="10" t="s">
        <v>231</v>
      </c>
      <c r="C19" s="10" t="s">
        <v>219</v>
      </c>
      <c r="D19" s="10" t="s">
        <v>220</v>
      </c>
      <c r="E19" s="11" t="s">
        <v>336</v>
      </c>
      <c r="F19" s="10" t="s">
        <v>328</v>
      </c>
      <c r="G19" s="34" t="s">
        <v>67</v>
      </c>
      <c r="H19" s="32" t="s">
        <v>221</v>
      </c>
      <c r="I19" s="33"/>
      <c r="J19" s="33"/>
      <c r="K19" s="12" t="str">
        <f>"240,0"</f>
        <v>240,0</v>
      </c>
      <c r="L19" s="12" t="str">
        <f>"156,1680"</f>
        <v>156,1680</v>
      </c>
      <c r="M19" s="10"/>
    </row>
    <row r="20" spans="1:13">
      <c r="A20" s="39" t="s">
        <v>140</v>
      </c>
      <c r="B20" s="16" t="s">
        <v>231</v>
      </c>
      <c r="C20" s="16" t="s">
        <v>238</v>
      </c>
      <c r="D20" s="16" t="s">
        <v>220</v>
      </c>
      <c r="E20" s="17" t="s">
        <v>339</v>
      </c>
      <c r="F20" s="16" t="s">
        <v>328</v>
      </c>
      <c r="G20" s="40" t="s">
        <v>67</v>
      </c>
      <c r="H20" s="38" t="s">
        <v>221</v>
      </c>
      <c r="I20" s="39"/>
      <c r="J20" s="39"/>
      <c r="K20" s="18" t="str">
        <f>"240,0"</f>
        <v>240,0</v>
      </c>
      <c r="L20" s="18" t="str">
        <f>"156,9488"</f>
        <v>156,9488</v>
      </c>
      <c r="M20" s="16"/>
    </row>
    <row r="22" spans="1:13" ht="16">
      <c r="A22" s="70" t="s">
        <v>108</v>
      </c>
      <c r="B22" s="70"/>
      <c r="C22" s="70"/>
      <c r="D22" s="70"/>
      <c r="E22" s="71"/>
      <c r="F22" s="70"/>
      <c r="G22" s="70"/>
      <c r="H22" s="70"/>
      <c r="I22" s="70"/>
      <c r="J22" s="70"/>
    </row>
    <row r="23" spans="1:13">
      <c r="A23" s="33" t="s">
        <v>140</v>
      </c>
      <c r="B23" s="10" t="s">
        <v>232</v>
      </c>
      <c r="C23" s="10" t="s">
        <v>222</v>
      </c>
      <c r="D23" s="10" t="s">
        <v>223</v>
      </c>
      <c r="E23" s="11" t="s">
        <v>338</v>
      </c>
      <c r="F23" s="10" t="s">
        <v>332</v>
      </c>
      <c r="G23" s="34" t="s">
        <v>107</v>
      </c>
      <c r="H23" s="34" t="s">
        <v>67</v>
      </c>
      <c r="I23" s="34" t="s">
        <v>224</v>
      </c>
      <c r="J23" s="33"/>
      <c r="K23" s="12" t="str">
        <f>"252,5"</f>
        <v>252,5</v>
      </c>
      <c r="L23" s="12" t="str">
        <f>"155,0855"</f>
        <v>155,0855</v>
      </c>
      <c r="M23" s="10" t="s">
        <v>241</v>
      </c>
    </row>
    <row r="24" spans="1:13">
      <c r="A24" s="39" t="s">
        <v>140</v>
      </c>
      <c r="B24" s="16" t="s">
        <v>232</v>
      </c>
      <c r="C24" s="16" t="s">
        <v>225</v>
      </c>
      <c r="D24" s="16" t="s">
        <v>223</v>
      </c>
      <c r="E24" s="17" t="s">
        <v>336</v>
      </c>
      <c r="F24" s="16" t="s">
        <v>332</v>
      </c>
      <c r="G24" s="40" t="s">
        <v>107</v>
      </c>
      <c r="H24" s="40" t="s">
        <v>67</v>
      </c>
      <c r="I24" s="40" t="s">
        <v>224</v>
      </c>
      <c r="J24" s="39"/>
      <c r="K24" s="18" t="str">
        <f>"252,5"</f>
        <v>252,5</v>
      </c>
      <c r="L24" s="18" t="str">
        <f>"155,0855"</f>
        <v>155,0855</v>
      </c>
      <c r="M24" s="16" t="s">
        <v>241</v>
      </c>
    </row>
    <row r="26" spans="1:13" ht="16">
      <c r="A26" s="70" t="s">
        <v>112</v>
      </c>
      <c r="B26" s="70"/>
      <c r="C26" s="70"/>
      <c r="D26" s="70"/>
      <c r="E26" s="71"/>
      <c r="F26" s="70"/>
      <c r="G26" s="70"/>
      <c r="H26" s="70"/>
      <c r="I26" s="70"/>
      <c r="J26" s="70"/>
    </row>
    <row r="27" spans="1:13">
      <c r="A27" s="31" t="s">
        <v>140</v>
      </c>
      <c r="B27" s="7" t="s">
        <v>169</v>
      </c>
      <c r="C27" s="7" t="s">
        <v>114</v>
      </c>
      <c r="D27" s="7" t="s">
        <v>115</v>
      </c>
      <c r="E27" s="8" t="s">
        <v>337</v>
      </c>
      <c r="F27" s="7" t="s">
        <v>328</v>
      </c>
      <c r="G27" s="30" t="s">
        <v>118</v>
      </c>
      <c r="H27" s="30" t="s">
        <v>107</v>
      </c>
      <c r="I27" s="29" t="s">
        <v>103</v>
      </c>
      <c r="J27" s="31"/>
      <c r="K27" s="9" t="str">
        <f>"220,0"</f>
        <v>220,0</v>
      </c>
      <c r="L27" s="9" t="str">
        <f>"129,6900"</f>
        <v>129,6900</v>
      </c>
      <c r="M27" s="7" t="s">
        <v>239</v>
      </c>
    </row>
    <row r="29" spans="1:13" ht="18">
      <c r="B29" s="20" t="s">
        <v>127</v>
      </c>
      <c r="C29" s="20"/>
      <c r="K29" s="27"/>
      <c r="M29" s="6"/>
    </row>
    <row r="30" spans="1:13" ht="16">
      <c r="B30" s="21" t="s">
        <v>134</v>
      </c>
      <c r="C30" s="21"/>
      <c r="K30" s="27"/>
      <c r="M30" s="6"/>
    </row>
    <row r="31" spans="1:13" ht="14">
      <c r="B31" s="22"/>
      <c r="C31" s="23" t="s">
        <v>135</v>
      </c>
      <c r="K31" s="27"/>
      <c r="M31" s="6"/>
    </row>
    <row r="32" spans="1:13" ht="14">
      <c r="B32" s="24" t="s">
        <v>129</v>
      </c>
      <c r="C32" s="24" t="s">
        <v>130</v>
      </c>
      <c r="D32" s="24" t="s">
        <v>321</v>
      </c>
      <c r="E32" s="25" t="s">
        <v>200</v>
      </c>
      <c r="F32" s="24" t="s">
        <v>132</v>
      </c>
      <c r="K32" s="27"/>
      <c r="M32" s="6"/>
    </row>
    <row r="33" spans="2:13">
      <c r="B33" s="5" t="s">
        <v>27</v>
      </c>
      <c r="C33" s="5" t="s">
        <v>135</v>
      </c>
      <c r="D33" s="27" t="s">
        <v>201</v>
      </c>
      <c r="E33" s="28">
        <v>165</v>
      </c>
      <c r="F33" s="26">
        <v>141.800995767117</v>
      </c>
      <c r="K33" s="27"/>
      <c r="M33" s="6"/>
    </row>
    <row r="34" spans="2:13">
      <c r="B34" s="5" t="s">
        <v>215</v>
      </c>
      <c r="C34" s="5" t="s">
        <v>233</v>
      </c>
      <c r="D34" s="27" t="s">
        <v>133</v>
      </c>
      <c r="E34" s="28">
        <v>200</v>
      </c>
      <c r="F34" s="26">
        <v>139.499998092651</v>
      </c>
      <c r="K34" s="27"/>
      <c r="M34" s="6"/>
    </row>
    <row r="35" spans="2:13">
      <c r="B35" s="5" t="s">
        <v>113</v>
      </c>
      <c r="C35" s="5" t="s">
        <v>135</v>
      </c>
      <c r="D35" s="27" t="s">
        <v>226</v>
      </c>
      <c r="E35" s="28">
        <v>220</v>
      </c>
      <c r="F35" s="26">
        <v>129.69000220298801</v>
      </c>
      <c r="K35" s="27"/>
      <c r="M35" s="6"/>
    </row>
    <row r="36" spans="2:13">
      <c r="E36" s="5"/>
      <c r="F36" s="19"/>
      <c r="G36" s="5"/>
      <c r="K36" s="27"/>
      <c r="M36" s="6"/>
    </row>
    <row r="37" spans="2:13">
      <c r="E37" s="5"/>
      <c r="F37" s="19"/>
      <c r="G37" s="5"/>
      <c r="K37" s="27"/>
      <c r="M37" s="6"/>
    </row>
  </sheetData>
  <mergeCells count="18">
    <mergeCell ref="A26:J26"/>
    <mergeCell ref="K3:K4"/>
    <mergeCell ref="L3:L4"/>
    <mergeCell ref="M3:M4"/>
    <mergeCell ref="A5:J5"/>
    <mergeCell ref="B3:B4"/>
    <mergeCell ref="A8:J8"/>
    <mergeCell ref="A11:J11"/>
    <mergeCell ref="A14:J14"/>
    <mergeCell ref="A18:J18"/>
    <mergeCell ref="A22:J22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1"/>
  <sheetViews>
    <sheetView tabSelected="1" zoomScaleNormal="100" workbookViewId="0">
      <selection activeCell="E33" sqref="E33"/>
    </sheetView>
  </sheetViews>
  <sheetFormatPr baseColWidth="10" defaultColWidth="8.83203125" defaultRowHeight="13"/>
  <cols>
    <col min="2" max="2" width="19" customWidth="1"/>
    <col min="3" max="3" width="28.83203125" customWidth="1"/>
    <col min="4" max="4" width="22" customWidth="1"/>
    <col min="6" max="6" width="32.5" customWidth="1"/>
    <col min="7" max="10" width="4.6640625" bestFit="1" customWidth="1"/>
    <col min="11" max="11" width="10.5" bestFit="1" customWidth="1"/>
    <col min="12" max="12" width="7.6640625" bestFit="1" customWidth="1"/>
    <col min="13" max="13" width="18.5" customWidth="1"/>
  </cols>
  <sheetData>
    <row r="1" spans="1:13">
      <c r="A1" s="51" t="s">
        <v>326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ht="78.75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14">
      <c r="A3" s="60" t="s">
        <v>333</v>
      </c>
      <c r="B3" s="66" t="s">
        <v>0</v>
      </c>
      <c r="C3" s="62" t="s">
        <v>334</v>
      </c>
      <c r="D3" s="62" t="s">
        <v>6</v>
      </c>
      <c r="E3" s="47" t="s">
        <v>335</v>
      </c>
      <c r="F3" s="59" t="s">
        <v>5</v>
      </c>
      <c r="G3" s="59" t="s">
        <v>327</v>
      </c>
      <c r="H3" s="59"/>
      <c r="I3" s="59"/>
      <c r="J3" s="59"/>
      <c r="K3" s="47" t="s">
        <v>202</v>
      </c>
      <c r="L3" s="47" t="s">
        <v>3</v>
      </c>
      <c r="M3" s="64" t="s">
        <v>2</v>
      </c>
    </row>
    <row r="4" spans="1:13" ht="15" thickBot="1">
      <c r="A4" s="61"/>
      <c r="B4" s="67"/>
      <c r="C4" s="63"/>
      <c r="D4" s="63"/>
      <c r="E4" s="48"/>
      <c r="F4" s="63"/>
      <c r="G4" s="41">
        <v>1</v>
      </c>
      <c r="H4" s="41">
        <v>2</v>
      </c>
      <c r="I4" s="41">
        <v>3</v>
      </c>
      <c r="J4" s="41" t="s">
        <v>4</v>
      </c>
      <c r="K4" s="48"/>
      <c r="L4" s="48"/>
      <c r="M4" s="65"/>
    </row>
    <row r="5" spans="1:13" ht="16">
      <c r="A5" s="68" t="s">
        <v>273</v>
      </c>
      <c r="B5" s="68"/>
      <c r="C5" s="69"/>
      <c r="D5" s="69"/>
      <c r="E5" s="69"/>
      <c r="F5" s="69"/>
      <c r="G5" s="69"/>
      <c r="H5" s="69"/>
      <c r="I5" s="69"/>
      <c r="J5" s="69"/>
      <c r="K5" s="6"/>
      <c r="L5" s="6"/>
      <c r="M5" s="5"/>
    </row>
    <row r="6" spans="1:13">
      <c r="A6" s="31" t="s">
        <v>140</v>
      </c>
      <c r="B6" s="7" t="s">
        <v>274</v>
      </c>
      <c r="C6" s="7" t="s">
        <v>316</v>
      </c>
      <c r="D6" s="7" t="s">
        <v>275</v>
      </c>
      <c r="E6" s="8" t="s">
        <v>339</v>
      </c>
      <c r="F6" s="7" t="s">
        <v>328</v>
      </c>
      <c r="G6" s="30" t="s">
        <v>276</v>
      </c>
      <c r="H6" s="30" t="s">
        <v>277</v>
      </c>
      <c r="I6" s="30" t="s">
        <v>278</v>
      </c>
      <c r="J6" s="31"/>
      <c r="K6" s="9" t="str">
        <f>"27,5"</f>
        <v>27,5</v>
      </c>
      <c r="L6" s="9" t="str">
        <f>"33,1747"</f>
        <v>33,1747</v>
      </c>
      <c r="M6" s="7" t="s">
        <v>317</v>
      </c>
    </row>
    <row r="7" spans="1:13">
      <c r="A7" s="5"/>
      <c r="B7" s="5"/>
      <c r="C7" s="5"/>
      <c r="D7" s="5"/>
      <c r="E7" s="19"/>
      <c r="F7" s="5"/>
      <c r="G7" s="27"/>
      <c r="H7" s="27"/>
      <c r="I7" s="27"/>
      <c r="J7" s="27"/>
      <c r="K7" s="6"/>
      <c r="L7" s="6"/>
      <c r="M7" s="5"/>
    </row>
    <row r="8" spans="1:13" ht="16">
      <c r="A8" s="70" t="s">
        <v>26</v>
      </c>
      <c r="B8" s="70"/>
      <c r="C8" s="70"/>
      <c r="D8" s="70"/>
      <c r="E8" s="71"/>
      <c r="F8" s="70"/>
      <c r="G8" s="70"/>
      <c r="H8" s="70"/>
      <c r="I8" s="70"/>
      <c r="J8" s="70"/>
      <c r="K8" s="6"/>
      <c r="L8" s="6"/>
      <c r="M8" s="5"/>
    </row>
    <row r="9" spans="1:13">
      <c r="A9" s="31" t="s">
        <v>140</v>
      </c>
      <c r="B9" s="7" t="s">
        <v>279</v>
      </c>
      <c r="C9" s="7" t="s">
        <v>280</v>
      </c>
      <c r="D9" s="7" t="s">
        <v>281</v>
      </c>
      <c r="E9" s="8" t="s">
        <v>336</v>
      </c>
      <c r="F9" s="7" t="s">
        <v>328</v>
      </c>
      <c r="G9" s="30" t="s">
        <v>278</v>
      </c>
      <c r="H9" s="29" t="s">
        <v>282</v>
      </c>
      <c r="I9" s="29" t="s">
        <v>282</v>
      </c>
      <c r="J9" s="31"/>
      <c r="K9" s="9" t="str">
        <f>"27,5"</f>
        <v>27,5</v>
      </c>
      <c r="L9" s="9" t="str">
        <f>"27,5660"</f>
        <v>27,5660</v>
      </c>
      <c r="M9" s="7" t="s">
        <v>318</v>
      </c>
    </row>
    <row r="10" spans="1:13">
      <c r="A10" s="5"/>
      <c r="B10" s="5"/>
      <c r="C10" s="5"/>
      <c r="D10" s="5"/>
      <c r="E10" s="19"/>
      <c r="F10" s="5"/>
      <c r="G10" s="27"/>
      <c r="H10" s="27"/>
      <c r="I10" s="27"/>
      <c r="J10" s="27"/>
      <c r="K10" s="6"/>
      <c r="L10" s="6"/>
      <c r="M10" s="5"/>
    </row>
    <row r="11" spans="1:13" ht="16">
      <c r="A11" s="70" t="s">
        <v>19</v>
      </c>
      <c r="B11" s="70"/>
      <c r="C11" s="70"/>
      <c r="D11" s="70"/>
      <c r="E11" s="71"/>
      <c r="F11" s="70"/>
      <c r="G11" s="70"/>
      <c r="H11" s="70"/>
      <c r="I11" s="70"/>
      <c r="J11" s="70"/>
      <c r="K11" s="6"/>
      <c r="L11" s="6"/>
      <c r="M11" s="5"/>
    </row>
    <row r="12" spans="1:13">
      <c r="A12" s="31" t="s">
        <v>140</v>
      </c>
      <c r="B12" s="7" t="s">
        <v>283</v>
      </c>
      <c r="C12" s="7" t="s">
        <v>315</v>
      </c>
      <c r="D12" s="7" t="s">
        <v>284</v>
      </c>
      <c r="E12" s="8" t="s">
        <v>337</v>
      </c>
      <c r="F12" s="7" t="s">
        <v>328</v>
      </c>
      <c r="G12" s="30" t="s">
        <v>277</v>
      </c>
      <c r="H12" s="30" t="s">
        <v>285</v>
      </c>
      <c r="I12" s="29" t="s">
        <v>282</v>
      </c>
      <c r="J12" s="31"/>
      <c r="K12" s="9" t="str">
        <f>"30,0"</f>
        <v>30,0</v>
      </c>
      <c r="L12" s="9" t="str">
        <f>"29,1795"</f>
        <v>29,1795</v>
      </c>
      <c r="M12" s="7" t="s">
        <v>306</v>
      </c>
    </row>
    <row r="13" spans="1:13">
      <c r="A13" s="5"/>
      <c r="B13" s="5"/>
      <c r="C13" s="5"/>
      <c r="D13" s="5"/>
      <c r="E13" s="19"/>
      <c r="F13" s="5"/>
      <c r="G13" s="27"/>
      <c r="H13" s="27"/>
      <c r="I13" s="27"/>
      <c r="J13" s="27"/>
      <c r="K13" s="6"/>
      <c r="L13" s="6"/>
      <c r="M13" s="5"/>
    </row>
    <row r="14" spans="1:13" ht="16">
      <c r="A14" s="70" t="s">
        <v>172</v>
      </c>
      <c r="B14" s="70"/>
      <c r="C14" s="70"/>
      <c r="D14" s="70"/>
      <c r="E14" s="71"/>
      <c r="F14" s="70"/>
      <c r="G14" s="70"/>
      <c r="H14" s="70"/>
      <c r="I14" s="70"/>
      <c r="J14" s="70"/>
      <c r="K14" s="6"/>
      <c r="L14" s="6"/>
      <c r="M14" s="5"/>
    </row>
    <row r="15" spans="1:13">
      <c r="A15" s="33" t="s">
        <v>140</v>
      </c>
      <c r="B15" s="10" t="s">
        <v>286</v>
      </c>
      <c r="C15" s="10" t="s">
        <v>314</v>
      </c>
      <c r="D15" s="10" t="s">
        <v>287</v>
      </c>
      <c r="E15" s="11" t="s">
        <v>337</v>
      </c>
      <c r="F15" s="10" t="s">
        <v>328</v>
      </c>
      <c r="G15" s="34" t="s">
        <v>15</v>
      </c>
      <c r="H15" s="34" t="s">
        <v>16</v>
      </c>
      <c r="I15" s="32" t="s">
        <v>288</v>
      </c>
      <c r="J15" s="33"/>
      <c r="K15" s="12" t="str">
        <f>"45,0"</f>
        <v>45,0</v>
      </c>
      <c r="L15" s="12" t="str">
        <f>"41,6543"</f>
        <v>41,6543</v>
      </c>
      <c r="M15" s="10"/>
    </row>
    <row r="16" spans="1:13">
      <c r="A16" s="39" t="s">
        <v>147</v>
      </c>
      <c r="B16" s="16" t="s">
        <v>289</v>
      </c>
      <c r="C16" s="16" t="s">
        <v>313</v>
      </c>
      <c r="D16" s="16" t="s">
        <v>287</v>
      </c>
      <c r="E16" s="17" t="s">
        <v>337</v>
      </c>
      <c r="F16" s="16" t="s">
        <v>328</v>
      </c>
      <c r="G16" s="40" t="s">
        <v>285</v>
      </c>
      <c r="H16" s="40" t="s">
        <v>282</v>
      </c>
      <c r="I16" s="38" t="s">
        <v>290</v>
      </c>
      <c r="J16" s="39"/>
      <c r="K16" s="18" t="str">
        <f>"32,5"</f>
        <v>32,5</v>
      </c>
      <c r="L16" s="18" t="str">
        <f>"30,0836"</f>
        <v>30,0836</v>
      </c>
      <c r="M16" s="16" t="s">
        <v>319</v>
      </c>
    </row>
    <row r="17" spans="1:13">
      <c r="A17" s="5"/>
      <c r="B17" s="5"/>
      <c r="C17" s="5"/>
      <c r="D17" s="5"/>
      <c r="E17" s="19"/>
      <c r="F17" s="5"/>
      <c r="G17" s="27"/>
      <c r="H17" s="27"/>
      <c r="I17" s="27"/>
      <c r="J17" s="27"/>
      <c r="K17" s="6"/>
      <c r="L17" s="6"/>
      <c r="M17" s="5"/>
    </row>
    <row r="18" spans="1:13" ht="16">
      <c r="A18" s="70" t="s">
        <v>26</v>
      </c>
      <c r="B18" s="70"/>
      <c r="C18" s="70"/>
      <c r="D18" s="70"/>
      <c r="E18" s="71"/>
      <c r="F18" s="70"/>
      <c r="G18" s="70"/>
      <c r="H18" s="70"/>
      <c r="I18" s="70"/>
      <c r="J18" s="70"/>
      <c r="K18" s="6"/>
      <c r="L18" s="6"/>
      <c r="M18" s="5"/>
    </row>
    <row r="19" spans="1:13">
      <c r="A19" s="33" t="s">
        <v>140</v>
      </c>
      <c r="B19" s="10" t="s">
        <v>144</v>
      </c>
      <c r="C19" s="10" t="s">
        <v>235</v>
      </c>
      <c r="D19" s="10" t="s">
        <v>28</v>
      </c>
      <c r="E19" s="11" t="s">
        <v>337</v>
      </c>
      <c r="F19" s="10" t="s">
        <v>328</v>
      </c>
      <c r="G19" s="34" t="s">
        <v>291</v>
      </c>
      <c r="H19" s="34" t="s">
        <v>16</v>
      </c>
      <c r="I19" s="34" t="s">
        <v>288</v>
      </c>
      <c r="J19" s="32" t="s">
        <v>182</v>
      </c>
      <c r="K19" s="12" t="str">
        <f>"47,5"</f>
        <v>47,5</v>
      </c>
      <c r="L19" s="12" t="str">
        <f>"39,8834"</f>
        <v>39,8834</v>
      </c>
      <c r="M19" s="10"/>
    </row>
    <row r="20" spans="1:13">
      <c r="A20" s="36" t="s">
        <v>147</v>
      </c>
      <c r="B20" s="13" t="s">
        <v>292</v>
      </c>
      <c r="C20" s="13" t="s">
        <v>312</v>
      </c>
      <c r="D20" s="13" t="s">
        <v>293</v>
      </c>
      <c r="E20" s="14" t="s">
        <v>337</v>
      </c>
      <c r="F20" s="13" t="s">
        <v>328</v>
      </c>
      <c r="G20" s="35" t="s">
        <v>291</v>
      </c>
      <c r="H20" s="35" t="s">
        <v>15</v>
      </c>
      <c r="I20" s="37" t="s">
        <v>16</v>
      </c>
      <c r="J20" s="36"/>
      <c r="K20" s="15" t="str">
        <f>"42,5"</f>
        <v>42,5</v>
      </c>
      <c r="L20" s="15" t="str">
        <f>"35,4535"</f>
        <v>35,4535</v>
      </c>
      <c r="M20" s="13"/>
    </row>
    <row r="21" spans="1:13">
      <c r="A21" s="39" t="s">
        <v>140</v>
      </c>
      <c r="B21" s="16" t="s">
        <v>145</v>
      </c>
      <c r="C21" s="16" t="s">
        <v>34</v>
      </c>
      <c r="D21" s="16" t="s">
        <v>35</v>
      </c>
      <c r="E21" s="17" t="s">
        <v>336</v>
      </c>
      <c r="F21" s="16" t="s">
        <v>329</v>
      </c>
      <c r="G21" s="40" t="s">
        <v>21</v>
      </c>
      <c r="H21" s="40" t="s">
        <v>22</v>
      </c>
      <c r="I21" s="38" t="s">
        <v>177</v>
      </c>
      <c r="J21" s="39"/>
      <c r="K21" s="18" t="str">
        <f>"65,0"</f>
        <v>65,0</v>
      </c>
      <c r="L21" s="18" t="str">
        <f>"56,1697"</f>
        <v>56,1697</v>
      </c>
      <c r="M21" s="16"/>
    </row>
    <row r="22" spans="1:13">
      <c r="A22" s="5"/>
      <c r="B22" s="5"/>
      <c r="C22" s="5"/>
      <c r="D22" s="5"/>
      <c r="E22" s="19"/>
      <c r="F22" s="5"/>
      <c r="G22" s="27"/>
      <c r="H22" s="27"/>
      <c r="I22" s="27"/>
      <c r="J22" s="27"/>
      <c r="K22" s="6"/>
      <c r="L22" s="6"/>
      <c r="M22" s="5"/>
    </row>
    <row r="23" spans="1:13" ht="16">
      <c r="A23" s="70" t="s">
        <v>43</v>
      </c>
      <c r="B23" s="70"/>
      <c r="C23" s="70"/>
      <c r="D23" s="70"/>
      <c r="E23" s="71"/>
      <c r="F23" s="70"/>
      <c r="G23" s="70"/>
      <c r="H23" s="70"/>
      <c r="I23" s="70"/>
      <c r="J23" s="70"/>
      <c r="K23" s="6"/>
      <c r="L23" s="6"/>
      <c r="M23" s="5"/>
    </row>
    <row r="24" spans="1:13">
      <c r="A24" s="33" t="s">
        <v>140</v>
      </c>
      <c r="B24" s="10" t="s">
        <v>294</v>
      </c>
      <c r="C24" s="10" t="s">
        <v>309</v>
      </c>
      <c r="D24" s="10" t="s">
        <v>295</v>
      </c>
      <c r="E24" s="11" t="s">
        <v>337</v>
      </c>
      <c r="F24" s="10" t="s">
        <v>328</v>
      </c>
      <c r="G24" s="34" t="s">
        <v>288</v>
      </c>
      <c r="H24" s="34" t="s">
        <v>296</v>
      </c>
      <c r="I24" s="34" t="s">
        <v>183</v>
      </c>
      <c r="J24" s="33"/>
      <c r="K24" s="12" t="str">
        <f>"55,0"</f>
        <v>55,0</v>
      </c>
      <c r="L24" s="12" t="str">
        <f>"41,8523"</f>
        <v>41,8523</v>
      </c>
      <c r="M24" s="10" t="s">
        <v>306</v>
      </c>
    </row>
    <row r="25" spans="1:13">
      <c r="A25" s="36" t="s">
        <v>147</v>
      </c>
      <c r="B25" s="13" t="s">
        <v>297</v>
      </c>
      <c r="C25" s="13" t="s">
        <v>310</v>
      </c>
      <c r="D25" s="13" t="s">
        <v>298</v>
      </c>
      <c r="E25" s="14" t="s">
        <v>337</v>
      </c>
      <c r="F25" s="13" t="s">
        <v>332</v>
      </c>
      <c r="G25" s="35" t="s">
        <v>288</v>
      </c>
      <c r="H25" s="35" t="s">
        <v>182</v>
      </c>
      <c r="I25" s="35" t="s">
        <v>296</v>
      </c>
      <c r="J25" s="36"/>
      <c r="K25" s="15" t="str">
        <f>"52,5"</f>
        <v>52,5</v>
      </c>
      <c r="L25" s="15" t="str">
        <f>"40,8187"</f>
        <v>40,8187</v>
      </c>
      <c r="M25" s="13" t="s">
        <v>320</v>
      </c>
    </row>
    <row r="26" spans="1:13">
      <c r="A26" s="39" t="s">
        <v>143</v>
      </c>
      <c r="B26" s="16" t="s">
        <v>299</v>
      </c>
      <c r="C26" s="16" t="s">
        <v>311</v>
      </c>
      <c r="D26" s="16" t="s">
        <v>300</v>
      </c>
      <c r="E26" s="17" t="s">
        <v>337</v>
      </c>
      <c r="F26" s="16" t="s">
        <v>328</v>
      </c>
      <c r="G26" s="38" t="s">
        <v>285</v>
      </c>
      <c r="H26" s="38" t="s">
        <v>285</v>
      </c>
      <c r="I26" s="38" t="s">
        <v>285</v>
      </c>
      <c r="J26" s="39"/>
      <c r="K26" s="18" t="str">
        <f>"0.00"</f>
        <v>0.00</v>
      </c>
      <c r="L26" s="18" t="str">
        <f>"0,0000"</f>
        <v>0,0000</v>
      </c>
      <c r="M26" s="16" t="s">
        <v>306</v>
      </c>
    </row>
    <row r="27" spans="1:13">
      <c r="A27" s="5"/>
      <c r="B27" s="5"/>
      <c r="C27" s="5"/>
      <c r="D27" s="5"/>
      <c r="E27" s="19"/>
      <c r="F27" s="5"/>
      <c r="G27" s="27"/>
      <c r="H27" s="27"/>
      <c r="I27" s="27"/>
      <c r="J27" s="27"/>
      <c r="K27" s="6"/>
      <c r="L27" s="6"/>
      <c r="M27" s="5"/>
    </row>
    <row r="28" spans="1:13" ht="16">
      <c r="A28" s="70" t="s">
        <v>52</v>
      </c>
      <c r="B28" s="70"/>
      <c r="C28" s="70"/>
      <c r="D28" s="70"/>
      <c r="E28" s="71"/>
      <c r="F28" s="70"/>
      <c r="G28" s="70"/>
      <c r="H28" s="70"/>
      <c r="I28" s="70"/>
      <c r="J28" s="70"/>
      <c r="K28" s="6"/>
      <c r="L28" s="6"/>
      <c r="M28" s="5"/>
    </row>
    <row r="29" spans="1:13">
      <c r="A29" s="31" t="s">
        <v>140</v>
      </c>
      <c r="B29" s="7" t="s">
        <v>207</v>
      </c>
      <c r="C29" s="7" t="s">
        <v>301</v>
      </c>
      <c r="D29" s="7" t="s">
        <v>185</v>
      </c>
      <c r="E29" s="8" t="s">
        <v>337</v>
      </c>
      <c r="F29" s="7" t="s">
        <v>332</v>
      </c>
      <c r="G29" s="30" t="s">
        <v>296</v>
      </c>
      <c r="H29" s="30" t="s">
        <v>183</v>
      </c>
      <c r="I29" s="29" t="s">
        <v>302</v>
      </c>
      <c r="J29" s="31"/>
      <c r="K29" s="9" t="str">
        <f>"55,0"</f>
        <v>55,0</v>
      </c>
      <c r="L29" s="9" t="str">
        <f>"39,8970"</f>
        <v>39,8970</v>
      </c>
      <c r="M29" s="7" t="s">
        <v>244</v>
      </c>
    </row>
    <row r="30" spans="1:13">
      <c r="A30" s="5"/>
      <c r="B30" s="5"/>
      <c r="C30" s="5"/>
      <c r="D30" s="5"/>
      <c r="E30" s="19"/>
      <c r="F30" s="5"/>
      <c r="G30" s="27"/>
      <c r="H30" s="27"/>
      <c r="I30" s="27"/>
      <c r="J30" s="27"/>
      <c r="K30" s="6"/>
      <c r="L30" s="6"/>
      <c r="M30" s="5"/>
    </row>
    <row r="31" spans="1:13" ht="16">
      <c r="A31" s="70" t="s">
        <v>10</v>
      </c>
      <c r="B31" s="70"/>
      <c r="C31" s="70"/>
      <c r="D31" s="70"/>
      <c r="E31" s="71"/>
      <c r="F31" s="70"/>
      <c r="G31" s="70"/>
      <c r="H31" s="70"/>
      <c r="I31" s="70"/>
      <c r="J31" s="70"/>
      <c r="K31" s="6"/>
      <c r="L31" s="6"/>
      <c r="M31" s="5"/>
    </row>
    <row r="32" spans="1:13">
      <c r="A32" s="31" t="s">
        <v>140</v>
      </c>
      <c r="B32" s="7" t="s">
        <v>230</v>
      </c>
      <c r="C32" s="7" t="s">
        <v>217</v>
      </c>
      <c r="D32" s="7" t="s">
        <v>218</v>
      </c>
      <c r="E32" s="8" t="s">
        <v>336</v>
      </c>
      <c r="F32" s="7" t="s">
        <v>329</v>
      </c>
      <c r="G32" s="30" t="s">
        <v>183</v>
      </c>
      <c r="H32" s="30" t="s">
        <v>21</v>
      </c>
      <c r="I32" s="29" t="s">
        <v>48</v>
      </c>
      <c r="J32" s="31"/>
      <c r="K32" s="9" t="str">
        <f>"60,0"</f>
        <v>60,0</v>
      </c>
      <c r="L32" s="9" t="str">
        <f>"39,1110"</f>
        <v>39,1110</v>
      </c>
      <c r="M32" s="7" t="s">
        <v>145</v>
      </c>
    </row>
    <row r="33" spans="1:13">
      <c r="A33" s="5"/>
      <c r="B33" s="5"/>
      <c r="C33" s="5"/>
      <c r="D33" s="5"/>
      <c r="E33" s="19"/>
      <c r="F33" s="5"/>
      <c r="G33" s="27"/>
      <c r="H33" s="27"/>
      <c r="I33" s="27"/>
      <c r="J33" s="27"/>
      <c r="K33" s="6"/>
      <c r="L33" s="6"/>
      <c r="M33" s="5"/>
    </row>
    <row r="34" spans="1:13" ht="19" customHeight="1">
      <c r="A34" s="5"/>
      <c r="B34" s="20" t="s">
        <v>127</v>
      </c>
      <c r="C34" s="20"/>
      <c r="D34" s="5"/>
      <c r="E34" s="19"/>
      <c r="F34" s="5"/>
      <c r="H34" s="27"/>
      <c r="I34" s="27"/>
      <c r="J34" s="27"/>
      <c r="K34" s="27"/>
      <c r="L34" s="6"/>
      <c r="M34" s="6"/>
    </row>
    <row r="35" spans="1:13" ht="16">
      <c r="A35" s="5"/>
      <c r="B35" s="42" t="s">
        <v>134</v>
      </c>
      <c r="C35" s="42"/>
      <c r="D35" s="5"/>
      <c r="E35" s="19"/>
      <c r="F35" s="5"/>
      <c r="H35" s="27"/>
      <c r="I35" s="27"/>
      <c r="J35" s="27"/>
      <c r="K35" s="27"/>
      <c r="L35" s="6"/>
      <c r="M35" s="6"/>
    </row>
    <row r="36" spans="1:13" ht="14">
      <c r="A36" s="5"/>
      <c r="B36" s="22"/>
      <c r="C36" s="23" t="s">
        <v>135</v>
      </c>
      <c r="D36" s="5"/>
      <c r="E36" s="19"/>
      <c r="F36" s="5"/>
      <c r="H36" s="27"/>
      <c r="I36" s="27"/>
      <c r="J36" s="27"/>
      <c r="K36" s="27"/>
      <c r="L36" s="6"/>
      <c r="M36" s="6"/>
    </row>
    <row r="37" spans="1:13" ht="14">
      <c r="A37" s="5"/>
      <c r="B37" s="24" t="s">
        <v>129</v>
      </c>
      <c r="C37" s="24" t="s">
        <v>130</v>
      </c>
      <c r="D37" s="24" t="s">
        <v>321</v>
      </c>
      <c r="E37" s="25" t="s">
        <v>200</v>
      </c>
      <c r="F37" s="24" t="s">
        <v>303</v>
      </c>
      <c r="H37" s="27"/>
      <c r="I37" s="27"/>
      <c r="J37" s="27"/>
      <c r="K37" s="27"/>
      <c r="L37" s="6"/>
      <c r="M37" s="6"/>
    </row>
    <row r="38" spans="1:13">
      <c r="A38" s="5"/>
      <c r="B38" s="5" t="s">
        <v>304</v>
      </c>
      <c r="C38" s="5" t="s">
        <v>135</v>
      </c>
      <c r="D38" s="27" t="s">
        <v>305</v>
      </c>
      <c r="E38" s="28">
        <v>55</v>
      </c>
      <c r="F38" s="26">
        <v>41.852251589298199</v>
      </c>
      <c r="H38" s="27"/>
      <c r="I38" s="27"/>
      <c r="J38" s="27"/>
      <c r="K38" s="27"/>
      <c r="L38" s="6"/>
      <c r="M38" s="6"/>
    </row>
    <row r="39" spans="1:13">
      <c r="A39" s="5"/>
      <c r="B39" s="5" t="s">
        <v>306</v>
      </c>
      <c r="C39" s="5" t="s">
        <v>135</v>
      </c>
      <c r="D39" s="27" t="s">
        <v>307</v>
      </c>
      <c r="E39" s="28">
        <v>45</v>
      </c>
      <c r="F39" s="26">
        <v>41.654250025749199</v>
      </c>
      <c r="H39" s="27"/>
      <c r="I39" s="27"/>
      <c r="J39" s="27"/>
      <c r="K39" s="27"/>
      <c r="L39" s="6"/>
      <c r="M39" s="6"/>
    </row>
    <row r="40" spans="1:13">
      <c r="A40" s="5"/>
      <c r="B40" s="5" t="s">
        <v>308</v>
      </c>
      <c r="C40" s="5" t="s">
        <v>135</v>
      </c>
      <c r="D40" s="27" t="s">
        <v>305</v>
      </c>
      <c r="E40" s="28">
        <v>52.5</v>
      </c>
      <c r="F40" s="26">
        <v>40.818748623132699</v>
      </c>
      <c r="H40" s="27"/>
      <c r="I40" s="27"/>
      <c r="J40" s="27"/>
      <c r="K40" s="27"/>
      <c r="L40" s="6"/>
      <c r="M40" s="6"/>
    </row>
    <row r="41" spans="1:13">
      <c r="A41" s="5"/>
      <c r="B41" s="5"/>
      <c r="C41" s="5"/>
      <c r="D41" s="5"/>
      <c r="E41" s="5"/>
      <c r="F41" s="19"/>
      <c r="G41" s="5"/>
      <c r="H41" s="27"/>
      <c r="I41" s="27"/>
      <c r="J41" s="27"/>
      <c r="K41" s="27"/>
      <c r="L41" s="6"/>
      <c r="M41" s="6"/>
    </row>
  </sheetData>
  <mergeCells count="19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M3:M4"/>
    <mergeCell ref="A23:J23"/>
    <mergeCell ref="A28:J28"/>
    <mergeCell ref="A31:J31"/>
    <mergeCell ref="L3:L4"/>
    <mergeCell ref="A5:J5"/>
    <mergeCell ref="A8:J8"/>
    <mergeCell ref="A11:J11"/>
    <mergeCell ref="A14:J14"/>
    <mergeCell ref="A18:J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WRPF ПЛ без экипировки</vt:lpstr>
      <vt:lpstr>WRPF Жим лежа без экип</vt:lpstr>
      <vt:lpstr>WRPF Тяга без экипировки</vt:lpstr>
      <vt:lpstr>WRPF Строгий подъём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2025-05-12T15:42:10Z</dcterms:modified>
</cp:coreProperties>
</file>