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E743F8F2-2143-9E49-B503-6522161A5314}" xr6:coauthVersionLast="45" xr6:coauthVersionMax="45" xr10:uidLastSave="{00000000-0000-0000-0000-000000000000}"/>
  <bookViews>
    <workbookView xWindow="480" yWindow="460" windowWidth="28320" windowHeight="16140" firstSheet="8" activeTab="14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рисед без экипировки ДК" sheetId="14" r:id="rId4"/>
    <sheet name="IPL Присед в бинтах ДК" sheetId="16" r:id="rId5"/>
    <sheet name="IPL Жим без экипировки ДК" sheetId="10" r:id="rId6"/>
    <sheet name="IPL Жим без экипировки" sheetId="9" r:id="rId7"/>
    <sheet name="СПР Жим софт однопетельная" sheetId="27" r:id="rId8"/>
    <sheet name="IPL Тяга без экипировки ДК" sheetId="12" r:id="rId9"/>
    <sheet name="IPL Тяга без экипировки" sheetId="11" r:id="rId10"/>
    <sheet name="IPL Тяга однослой" sheetId="13" r:id="rId11"/>
    <sheet name="СПР Пауэрспорт ДК" sheetId="26" r:id="rId12"/>
    <sheet name="СПР Жим стоя ДК" sheetId="22" r:id="rId13"/>
    <sheet name="СПР Подъем на бицепс ДК" sheetId="24" r:id="rId14"/>
    <sheet name="СПР Подъем на бицепс" sheetId="23" r:id="rId15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27" l="1"/>
  <c r="K9" i="27"/>
  <c r="L6" i="27"/>
  <c r="K6" i="27"/>
  <c r="P21" i="26"/>
  <c r="O21" i="26"/>
  <c r="P18" i="26"/>
  <c r="O18" i="26"/>
  <c r="P15" i="26"/>
  <c r="P12" i="26"/>
  <c r="O12" i="26"/>
  <c r="P9" i="26"/>
  <c r="O9" i="26"/>
  <c r="P6" i="26"/>
  <c r="O6" i="26"/>
  <c r="L14" i="24"/>
  <c r="K14" i="24"/>
  <c r="L11" i="24"/>
  <c r="K11" i="24"/>
  <c r="L8" i="24"/>
  <c r="K8" i="24"/>
  <c r="L7" i="24"/>
  <c r="K7" i="24"/>
  <c r="L6" i="24"/>
  <c r="K6" i="24"/>
  <c r="L9" i="23"/>
  <c r="K9" i="23"/>
  <c r="L6" i="23"/>
  <c r="K6" i="23"/>
  <c r="L9" i="22"/>
  <c r="K9" i="22"/>
  <c r="L6" i="22"/>
  <c r="K6" i="22"/>
  <c r="L6" i="16"/>
  <c r="K6" i="16"/>
  <c r="L9" i="14"/>
  <c r="K9" i="14"/>
  <c r="L6" i="14"/>
  <c r="L6" i="13"/>
  <c r="K6" i="13"/>
  <c r="L9" i="12"/>
  <c r="K9" i="12"/>
  <c r="L6" i="12"/>
  <c r="K6" i="12"/>
  <c r="L9" i="11"/>
  <c r="K9" i="11"/>
  <c r="L6" i="11"/>
  <c r="K6" i="11"/>
  <c r="L22" i="10"/>
  <c r="K22" i="10"/>
  <c r="L21" i="10"/>
  <c r="K21" i="10"/>
  <c r="L18" i="10"/>
  <c r="K18" i="10"/>
  <c r="L17" i="10"/>
  <c r="K17" i="10"/>
  <c r="L14" i="10"/>
  <c r="K14" i="10"/>
  <c r="L13" i="10"/>
  <c r="K13" i="10"/>
  <c r="L10" i="10"/>
  <c r="K10" i="10"/>
  <c r="L9" i="10"/>
  <c r="K9" i="10"/>
  <c r="L6" i="10"/>
  <c r="K6" i="10"/>
  <c r="L15" i="9"/>
  <c r="K15" i="9"/>
  <c r="L12" i="9"/>
  <c r="K12" i="9"/>
  <c r="L9" i="9"/>
  <c r="K9" i="9"/>
  <c r="L6" i="9"/>
  <c r="K6" i="9"/>
  <c r="T12" i="8"/>
  <c r="S12" i="8"/>
  <c r="T9" i="8"/>
  <c r="S9" i="8"/>
  <c r="T6" i="8"/>
  <c r="S6" i="8"/>
  <c r="T28" i="6"/>
  <c r="S28" i="6"/>
  <c r="T25" i="6"/>
  <c r="S25" i="6"/>
  <c r="T22" i="6"/>
  <c r="S22" i="6"/>
  <c r="T19" i="6"/>
  <c r="S19" i="6"/>
  <c r="T16" i="6"/>
  <c r="T13" i="6"/>
  <c r="S13" i="6"/>
  <c r="T12" i="6"/>
  <c r="S12" i="6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<sst xmlns="http://schemas.openxmlformats.org/spreadsheetml/2006/main" count="893" uniqueCount="317">
  <si>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</si>
  <si>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</si>
  <si>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</si>
  <si>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</si>
  <si>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</si>
  <si>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</si>
  <si>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</si>
  <si>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</si>
  <si>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</si>
  <si>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</si>
  <si>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</si>
  <si>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</si>
  <si>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Мухин Александр</t>
  </si>
  <si>
    <t>Открытая (19.05.1996)/24</t>
  </si>
  <si>
    <t>86,60</t>
  </si>
  <si>
    <t xml:space="preserve">Боровск/Калужская область </t>
  </si>
  <si>
    <t>185,0</t>
  </si>
  <si>
    <t>200,0</t>
  </si>
  <si>
    <t>207,5</t>
  </si>
  <si>
    <t>140,0</t>
  </si>
  <si>
    <t>150,0</t>
  </si>
  <si>
    <t>155,0</t>
  </si>
  <si>
    <t>210,0</t>
  </si>
  <si>
    <t xml:space="preserve">Трубичкин Я. </t>
  </si>
  <si>
    <t>ВЕСОВАЯ КАТЕГОРИЯ   110</t>
  </si>
  <si>
    <t>Воробьев Дмитрий</t>
  </si>
  <si>
    <t>104,80</t>
  </si>
  <si>
    <t>180,0</t>
  </si>
  <si>
    <t>190,0</t>
  </si>
  <si>
    <t>160,0</t>
  </si>
  <si>
    <t>1</t>
  </si>
  <si>
    <t/>
  </si>
  <si>
    <t>ВЕСОВАЯ КАТЕГОРИЯ   48</t>
  </si>
  <si>
    <t>Кочеткова Елена</t>
  </si>
  <si>
    <t>Открытая (20.10.1991)/29</t>
  </si>
  <si>
    <t>45,10</t>
  </si>
  <si>
    <t xml:space="preserve">Тейково/Ивановская область </t>
  </si>
  <si>
    <t>85,0</t>
  </si>
  <si>
    <t>90,0</t>
  </si>
  <si>
    <t>50,0</t>
  </si>
  <si>
    <t>100,0</t>
  </si>
  <si>
    <t>105,0</t>
  </si>
  <si>
    <t>110,0</t>
  </si>
  <si>
    <t>ВЕСОВАЯ КАТЕГОРИЯ   67.5</t>
  </si>
  <si>
    <t>Камалова Натали</t>
  </si>
  <si>
    <t>Открытая (30.12.1981)/38</t>
  </si>
  <si>
    <t>66,70</t>
  </si>
  <si>
    <t>92,5</t>
  </si>
  <si>
    <t>97,5</t>
  </si>
  <si>
    <t>52,5</t>
  </si>
  <si>
    <t>57,5</t>
  </si>
  <si>
    <t>107,5</t>
  </si>
  <si>
    <t>112,5</t>
  </si>
  <si>
    <t xml:space="preserve">Конев Н. </t>
  </si>
  <si>
    <t>ВЕСОВАЯ КАТЕГОРИЯ   75</t>
  </si>
  <si>
    <t>Николаенко Вячеслав</t>
  </si>
  <si>
    <t>72,40</t>
  </si>
  <si>
    <t xml:space="preserve">Курск/Курская область </t>
  </si>
  <si>
    <t>170,0</t>
  </si>
  <si>
    <t>230,0</t>
  </si>
  <si>
    <t>252,5</t>
  </si>
  <si>
    <t xml:space="preserve">Трянин Д. </t>
  </si>
  <si>
    <t>Сударев Дмитрий</t>
  </si>
  <si>
    <t>Открытая (14.09.1990)/30</t>
  </si>
  <si>
    <t>72,50</t>
  </si>
  <si>
    <t xml:space="preserve">Александров/Владимирская область </t>
  </si>
  <si>
    <t>165,0</t>
  </si>
  <si>
    <t>120,0</t>
  </si>
  <si>
    <t>125,0</t>
  </si>
  <si>
    <t>127,5</t>
  </si>
  <si>
    <t>197,5</t>
  </si>
  <si>
    <t xml:space="preserve">Сорокин С. </t>
  </si>
  <si>
    <t>ВЕСОВАЯ КАТЕГОРИЯ   82.5</t>
  </si>
  <si>
    <t>Родин Дмитрий</t>
  </si>
  <si>
    <t>Открытая (24.01.1991)/29</t>
  </si>
  <si>
    <t>81,20</t>
  </si>
  <si>
    <t>175,0</t>
  </si>
  <si>
    <t>Глебов Александр</t>
  </si>
  <si>
    <t>Открытая (20.01.1989)/31</t>
  </si>
  <si>
    <t>88,60</t>
  </si>
  <si>
    <t xml:space="preserve">Рязань/Рязанская область </t>
  </si>
  <si>
    <t>220,0</t>
  </si>
  <si>
    <t>250,0</t>
  </si>
  <si>
    <t xml:space="preserve">Макаркин И. </t>
  </si>
  <si>
    <t>ВЕСОВАЯ КАТЕГОРИЯ   100</t>
  </si>
  <si>
    <t>Колесников Илья</t>
  </si>
  <si>
    <t>Открытая (23.02.1990)/30</t>
  </si>
  <si>
    <t>96,00</t>
  </si>
  <si>
    <t xml:space="preserve">Курганинск/Краснодарский край </t>
  </si>
  <si>
    <t>122,5</t>
  </si>
  <si>
    <t>130,0</t>
  </si>
  <si>
    <t>215,0</t>
  </si>
  <si>
    <t>Лапидот Шон</t>
  </si>
  <si>
    <t>104,50</t>
  </si>
  <si>
    <t>95,0</t>
  </si>
  <si>
    <t>ВЕСОВАЯ КАТЕГОРИЯ   125</t>
  </si>
  <si>
    <t>Муратов Николай</t>
  </si>
  <si>
    <t>112,00</t>
  </si>
  <si>
    <t>240,0</t>
  </si>
  <si>
    <t>-</t>
  </si>
  <si>
    <t>Савицкий Егор</t>
  </si>
  <si>
    <t>Юноши 15-19 (13.09.2003)/17</t>
  </si>
  <si>
    <t>65,10</t>
  </si>
  <si>
    <t>Лукьянов Сергей</t>
  </si>
  <si>
    <t>Открытая (07.04.1983)/37</t>
  </si>
  <si>
    <t>82,10</t>
  </si>
  <si>
    <t xml:space="preserve">Апрелевка/Московская область </t>
  </si>
  <si>
    <t>192,5</t>
  </si>
  <si>
    <t>115,0</t>
  </si>
  <si>
    <t>227,5</t>
  </si>
  <si>
    <t>235,0</t>
  </si>
  <si>
    <t>Куприн Александр</t>
  </si>
  <si>
    <t>Открытая (17.10.1983)/37</t>
  </si>
  <si>
    <t>88,10</t>
  </si>
  <si>
    <t xml:space="preserve">Ризник А. </t>
  </si>
  <si>
    <t>Михайлов Дмитрий</t>
  </si>
  <si>
    <t>Открытая (20.05.1995)/25</t>
  </si>
  <si>
    <t>86,70</t>
  </si>
  <si>
    <t xml:space="preserve">Псков/Псковская область </t>
  </si>
  <si>
    <t xml:space="preserve">Бородий В. </t>
  </si>
  <si>
    <t>Самофалов Алексей</t>
  </si>
  <si>
    <t>Открытая (17.12.1983)/36</t>
  </si>
  <si>
    <t>97,90</t>
  </si>
  <si>
    <t xml:space="preserve">Мытищи/Московская область </t>
  </si>
  <si>
    <t>Зайцев Вадим</t>
  </si>
  <si>
    <t>Открытая (19.09.1977)/43</t>
  </si>
  <si>
    <t>109,80</t>
  </si>
  <si>
    <t xml:space="preserve">Новомосковск/Тульская область </t>
  </si>
  <si>
    <t>205,0</t>
  </si>
  <si>
    <t xml:space="preserve">Глушнев А. </t>
  </si>
  <si>
    <t>Емельянов Николай</t>
  </si>
  <si>
    <t>Открытая (30.08.1979)/41</t>
  </si>
  <si>
    <t>120,40</t>
  </si>
  <si>
    <t xml:space="preserve">Лосино-Петровский/Московская область </t>
  </si>
  <si>
    <t>225,0</t>
  </si>
  <si>
    <t xml:space="preserve">Каштанов С. </t>
  </si>
  <si>
    <t>Результат</t>
  </si>
  <si>
    <t>ВЕСОВАЯ КАТЕГОРИЯ   56</t>
  </si>
  <si>
    <t>Трухина Ирина</t>
  </si>
  <si>
    <t>Открытая (01.10.1986)/34</t>
  </si>
  <si>
    <t>55,40</t>
  </si>
  <si>
    <t>45,0</t>
  </si>
  <si>
    <t>Иванов Иван</t>
  </si>
  <si>
    <t>Открытая (22.03.1991)/29</t>
  </si>
  <si>
    <t>67,50</t>
  </si>
  <si>
    <t xml:space="preserve">Обнинск/Калужская область </t>
  </si>
  <si>
    <t>Кочетков Александр</t>
  </si>
  <si>
    <t>Открытая (19.09.1988)/32</t>
  </si>
  <si>
    <t>81,80</t>
  </si>
  <si>
    <t>157,5</t>
  </si>
  <si>
    <t>Гречухин Владимир</t>
  </si>
  <si>
    <t>Открытая (30.12.1988)/31</t>
  </si>
  <si>
    <t>81,60</t>
  </si>
  <si>
    <t xml:space="preserve">Вязьма/Смоленская область </t>
  </si>
  <si>
    <t>132,5</t>
  </si>
  <si>
    <t xml:space="preserve">Мельник И. </t>
  </si>
  <si>
    <t>Фролов Станислав</t>
  </si>
  <si>
    <t>Открытая (15.09.1991)/29</t>
  </si>
  <si>
    <t>89,60</t>
  </si>
  <si>
    <t xml:space="preserve">Пушкино/Московская область </t>
  </si>
  <si>
    <t>182,5</t>
  </si>
  <si>
    <t xml:space="preserve">Юдин Г. </t>
  </si>
  <si>
    <t>Покотило Александр</t>
  </si>
  <si>
    <t>135,0</t>
  </si>
  <si>
    <t>Шевелев Антон</t>
  </si>
  <si>
    <t>Открытая (01.06.1985)/35</t>
  </si>
  <si>
    <t>109,70</t>
  </si>
  <si>
    <t xml:space="preserve">Можайск/Московская область </t>
  </si>
  <si>
    <t>167,5</t>
  </si>
  <si>
    <t>Любченко Алексей</t>
  </si>
  <si>
    <t>108,70</t>
  </si>
  <si>
    <t>2</t>
  </si>
  <si>
    <t>ВЕСОВАЯ КАТЕГОРИЯ   52</t>
  </si>
  <si>
    <t>Андреенко Александр</t>
  </si>
  <si>
    <t>Юноши 15-19 (25.12.2002)/17</t>
  </si>
  <si>
    <t>47,90</t>
  </si>
  <si>
    <t>75,0</t>
  </si>
  <si>
    <t>Шайфлер Марсель</t>
  </si>
  <si>
    <t>Юноши 15-19 (17.05.2002)/18</t>
  </si>
  <si>
    <t>107,30</t>
  </si>
  <si>
    <t>145,0</t>
  </si>
  <si>
    <t>162,5</t>
  </si>
  <si>
    <t>Першутов Павел</t>
  </si>
  <si>
    <t>Открытая (30.04.1987)/33</t>
  </si>
  <si>
    <t>86,30</t>
  </si>
  <si>
    <t xml:space="preserve">Зеленоград/Московская область </t>
  </si>
  <si>
    <t>ВЕСОВАЯ КАТЕГОРИЯ   90+</t>
  </si>
  <si>
    <t>Ярошенко Ирина</t>
  </si>
  <si>
    <t>Открытая (04.11.1986)/34</t>
  </si>
  <si>
    <t>92,00</t>
  </si>
  <si>
    <t xml:space="preserve">Пенза/Пензенская область </t>
  </si>
  <si>
    <t xml:space="preserve">Постнов Д. </t>
  </si>
  <si>
    <t>ВЕСОВАЯ КАТЕГОРИЯ   44</t>
  </si>
  <si>
    <t>Зонтова Алиса</t>
  </si>
  <si>
    <t>Открытая (26.04.1991)/29</t>
  </si>
  <si>
    <t>42,60</t>
  </si>
  <si>
    <t xml:space="preserve">Иваново/Ивановская область </t>
  </si>
  <si>
    <t>ВЕСОВАЯ КАТЕГОРИЯ   60</t>
  </si>
  <si>
    <t>Михайлова Полина</t>
  </si>
  <si>
    <t>59,00</t>
  </si>
  <si>
    <t xml:space="preserve">Орёл/Орловская область </t>
  </si>
  <si>
    <t>47,5</t>
  </si>
  <si>
    <t>Жим стоя</t>
  </si>
  <si>
    <t>Сапегин Дмитрий</t>
  </si>
  <si>
    <t>Открытая (19.07.1993)/27</t>
  </si>
  <si>
    <t>74,60</t>
  </si>
  <si>
    <t>80,0</t>
  </si>
  <si>
    <t>Арушанов Алексей</t>
  </si>
  <si>
    <t>87,60</t>
  </si>
  <si>
    <t xml:space="preserve">Краснодар/Краснодарский край </t>
  </si>
  <si>
    <t>60,0</t>
  </si>
  <si>
    <t>62,5</t>
  </si>
  <si>
    <t>65,0</t>
  </si>
  <si>
    <t>67,5</t>
  </si>
  <si>
    <t>Парпиев Алмаруф</t>
  </si>
  <si>
    <t>53,00</t>
  </si>
  <si>
    <t>20,0</t>
  </si>
  <si>
    <t>22,5</t>
  </si>
  <si>
    <t xml:space="preserve">Сапегин Д. </t>
  </si>
  <si>
    <t>Свердлов Александр</t>
  </si>
  <si>
    <t>Открытая (11.02.1994)/26</t>
  </si>
  <si>
    <t>98,70</t>
  </si>
  <si>
    <t>70,0</t>
  </si>
  <si>
    <t>Безменов Артемий</t>
  </si>
  <si>
    <t>65,60</t>
  </si>
  <si>
    <t>42,5</t>
  </si>
  <si>
    <t>Кошелев Андрей</t>
  </si>
  <si>
    <t>66,30</t>
  </si>
  <si>
    <t>Советников Егор</t>
  </si>
  <si>
    <t>63,00</t>
  </si>
  <si>
    <t xml:space="preserve">Осташков/Тверская область </t>
  </si>
  <si>
    <t>55,0</t>
  </si>
  <si>
    <t>Сёмин Никита</t>
  </si>
  <si>
    <t>Открытая (29.07.1994)/26</t>
  </si>
  <si>
    <t>71,90</t>
  </si>
  <si>
    <t>Захаров Александр</t>
  </si>
  <si>
    <t>Открытая (04.06.1987)/33</t>
  </si>
  <si>
    <t>80,60</t>
  </si>
  <si>
    <t xml:space="preserve">Гаврилов-Ям/Ярославская область </t>
  </si>
  <si>
    <t>Парнев Алексей</t>
  </si>
  <si>
    <t>45,90</t>
  </si>
  <si>
    <t>25,0</t>
  </si>
  <si>
    <t>27,5</t>
  </si>
  <si>
    <t>Журавлев Александр</t>
  </si>
  <si>
    <t>57,30</t>
  </si>
  <si>
    <t>37,5</t>
  </si>
  <si>
    <t>40,0</t>
  </si>
  <si>
    <t xml:space="preserve">Ежов А. </t>
  </si>
  <si>
    <t>Селезнёв Денис</t>
  </si>
  <si>
    <t>73,90</t>
  </si>
  <si>
    <t xml:space="preserve">Королёв/Московская область </t>
  </si>
  <si>
    <t>72,5</t>
  </si>
  <si>
    <t>Свиридов Максим</t>
  </si>
  <si>
    <t>Открытая (25.12.1983)/36</t>
  </si>
  <si>
    <t>80,90</t>
  </si>
  <si>
    <t>Екимов Александр</t>
  </si>
  <si>
    <t>Открытая (22.12.1992)/27</t>
  </si>
  <si>
    <t>87,5</t>
  </si>
  <si>
    <t>Тукаев Антон</t>
  </si>
  <si>
    <t>Открытая (03.07.1990)/30</t>
  </si>
  <si>
    <t>81,70</t>
  </si>
  <si>
    <t>Илюшин Руслан</t>
  </si>
  <si>
    <t>Открытая (25.02.1991)/29</t>
  </si>
  <si>
    <t>89,70</t>
  </si>
  <si>
    <t xml:space="preserve">Орехово-Зуево/Московская область </t>
  </si>
  <si>
    <t>262,5</t>
  </si>
  <si>
    <t>280,0</t>
  </si>
  <si>
    <t>292,5</t>
  </si>
  <si>
    <t xml:space="preserve">Ушков И. </t>
  </si>
  <si>
    <t>Открытый мастерский турнир "Золотой Тукан"
СПР Жим лежа в однопетельной софт экипировке
Москва, 12 декабря 2020 года</t>
  </si>
  <si>
    <t>Открытый мастерский турнир "Золотой Тукан"
СПР Пауэрспорт ДК
Москва, 12 декабря 2020 года</t>
  </si>
  <si>
    <t>Открытый мастерский турнир "Золотой Тукан"
СПР Строгий подъем штанги на бицепс ДК
Москва, 12 декабря 2020 года</t>
  </si>
  <si>
    <t>Открытый мастерский турнир "Золотой Тукан"
СПР Строгий подъем штанги на бицепс
Москва, 12 декабря 2020 года</t>
  </si>
  <si>
    <t>Открытый мастерский турнир "Золотой Тукан"
СПР Жим штанги стоя ДК
Москва, 12 декабря 2020 года</t>
  </si>
  <si>
    <t>Открытый мастерский турнир "Золотой Тукан"
IPL Присед в бинтах ДК
Москва, 12 декабря 2020 года</t>
  </si>
  <si>
    <t>Открытый мастерский турнир "Золотой Тукан"
IPL Присед без экипировки ДК
Москва, 12 декабря 2020 года</t>
  </si>
  <si>
    <t>Открытый мастерский турнир "Золотой Тукан"
IPL Становая тяга в однослойной экипировке
Москва, 12 декабря 2020 года</t>
  </si>
  <si>
    <t>Открытый мастерский турнир "Золотой Тукан"
IPL Становая тяга без экипировки ДК
Москва, 12 декабря 2020 года</t>
  </si>
  <si>
    <t>Открытый мастерский турнир "Золотой Тукан"
IPL Становая тяга без экипировки
Москва, 12 декабря 2020 года</t>
  </si>
  <si>
    <t>Открытый мастерский турнир "Золотой Тукан"
IPL Жим лежа без экипировки ДК
Москва, 12 декабря 2020 года</t>
  </si>
  <si>
    <t>Открытый мастерский турнир "Золотой Тукан"
IPL Жим лежа без экипировки
Москва, 12 декабря 2020 года</t>
  </si>
  <si>
    <t>Открытый мастерский турнир "Золотой Тукан"
IPL Пауэрлифтинг в бинтах ДК
Москва, 12 декабря 2020 года</t>
  </si>
  <si>
    <t>Открытый мастерский турнир "Золотой Тукан"
IPL Пауэрлифтинг без экипировки ДК
Москва, 12 декабря 2020 года</t>
  </si>
  <si>
    <t>Открытый мастерский турнир "Золотой Тукан"
IPL Пауэрлифтинг без экипировки
Москва, 12 декабря 2020 года</t>
  </si>
  <si>
    <t>Юноши 13-19 (09.01.2008)/12</t>
  </si>
  <si>
    <t>Юниоры 20-23 (10.09.1997)/23</t>
  </si>
  <si>
    <t>Юноши 13-19 (17.03.2001)/19</t>
  </si>
  <si>
    <t>Юноши 13-19 (04.03.2001)/19</t>
  </si>
  <si>
    <t>Юноши 13-19 (29.08.2005)/15</t>
  </si>
  <si>
    <t>Юноши 13-19 (17.08.2003)/17</t>
  </si>
  <si>
    <t>Юниоры 20-23 (22.09.1997)/23</t>
  </si>
  <si>
    <t>Юноши 13-19 (23.06.2009)/11</t>
  </si>
  <si>
    <t>Юниорки 20-23 (28.07.1999)/21</t>
  </si>
  <si>
    <t>Мастера 40-44 (14.04.1978)/42</t>
  </si>
  <si>
    <t>Мастера 40-44 (01.07.1979)/41</t>
  </si>
  <si>
    <t>Юниоры 20-23 (11.10.1999)/21</t>
  </si>
  <si>
    <t>Юниоры 20-23 (18.11.1997)/23</t>
  </si>
  <si>
    <t>Юниоры 20-23 (23.08.1998)/22</t>
  </si>
  <si>
    <t>Мастера 40-44 (10.06.1976)/44</t>
  </si>
  <si>
    <t xml:space="preserve">Москва </t>
  </si>
  <si>
    <t xml:space="preserve">Ухта/Республика Коми </t>
  </si>
  <si>
    <t xml:space="preserve">Рыков В. </t>
  </si>
  <si>
    <t xml:space="preserve">Могилев/Беларусь </t>
  </si>
  <si>
    <t xml:space="preserve">Бархатова О. </t>
  </si>
  <si>
    <t xml:space="preserve">Уфа/Республика Башкортостан </t>
  </si>
  <si>
    <t xml:space="preserve">Арушанов А. </t>
  </si>
  <si>
    <t>Ташкент/Узбекистан</t>
  </si>
  <si>
    <t>Жим</t>
  </si>
  <si>
    <t>Тяга</t>
  </si>
  <si>
    <t>№</t>
  </si>
  <si>
    <t xml:space="preserve"> </t>
  </si>
  <si>
    <t xml:space="preserve">
Дата рождения/Возраст</t>
  </si>
  <si>
    <t>Возрастная группа</t>
  </si>
  <si>
    <t>T</t>
  </si>
  <si>
    <t>J</t>
  </si>
  <si>
    <t>O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</si>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</sst>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2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2" bestFit="1" customWidth="1"/>
    <col min="20" max="20" width="8.5" style="6" bestFit="1" customWidth="1"/>
    <col min="21" max="21" width="24.6640625" style="5" bestFit="1" customWidth="1"/>
    <col min="22" max="16384" width="9.1640625" style="3"/>
  </cols>
  <sheetData>
    <row r="1" spans="1:21" s="2" customFormat="1" ht="29" customHeight="1">
      <c r="A1" s="34" t="s">
        <v>282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309</v>
      </c>
      <c r="B3" s="46" t="s">
        <v>0</v>
      </c>
      <c r="C3" s="44" t="s">
        <v>5</v>
      </c>
      <c r="D3" s="44" t="s">
        <v>7</v>
      </c>
      <c r="E3" s="28" t="s">
        <v>312</v>
      </c>
      <c r="F3" s="28" t="s">
        <v>6</v>
      </c>
      <c r="G3" s="28" t="s">
        <v>8</v>
      </c>
      <c r="H3" s="28"/>
      <c r="I3" s="28"/>
      <c r="J3" s="28"/>
      <c r="K3" s="28" t="s">
        <v>9</v>
      </c>
      <c r="L3" s="28"/>
      <c r="M3" s="28"/>
      <c r="N3" s="28"/>
      <c r="O3" s="28" t="s">
        <v>10</v>
      </c>
      <c r="P3" s="28"/>
      <c r="Q3" s="28"/>
      <c r="R3" s="28"/>
      <c r="S3" s="26" t="s">
        <v>1</v>
      </c>
      <c r="T3" s="28" t="s">
        <v>3</v>
      </c>
      <c r="U3" s="30" t="s">
        <v>2</v>
      </c>
    </row>
    <row r="4" spans="1:21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7"/>
      <c r="T4" s="29"/>
      <c r="U4" s="31"/>
    </row>
    <row r="5" spans="1:21" ht="16">
      <c r="A5" s="32" t="s">
        <v>32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30</v>
      </c>
      <c r="B6" s="7" t="s">
        <v>33</v>
      </c>
      <c r="C6" s="7" t="s">
        <v>34</v>
      </c>
      <c r="D6" s="7" t="s">
        <v>35</v>
      </c>
      <c r="E6" s="7" t="s">
        <v>315</v>
      </c>
      <c r="F6" s="7" t="s">
        <v>36</v>
      </c>
      <c r="G6" s="10" t="s">
        <v>37</v>
      </c>
      <c r="H6" s="9" t="s">
        <v>37</v>
      </c>
      <c r="I6" s="10" t="s">
        <v>38</v>
      </c>
      <c r="J6" s="8"/>
      <c r="K6" s="10" t="s">
        <v>39</v>
      </c>
      <c r="L6" s="10" t="s">
        <v>39</v>
      </c>
      <c r="M6" s="9" t="s">
        <v>39</v>
      </c>
      <c r="N6" s="8"/>
      <c r="O6" s="9" t="s">
        <v>40</v>
      </c>
      <c r="P6" s="9" t="s">
        <v>41</v>
      </c>
      <c r="Q6" s="9" t="s">
        <v>42</v>
      </c>
      <c r="R6" s="8"/>
      <c r="S6" s="23" t="str">
        <f>"245,0"</f>
        <v>245,0</v>
      </c>
      <c r="T6" s="8" t="str">
        <f>"339,2515"</f>
        <v>339,2515</v>
      </c>
      <c r="U6" s="7" t="s">
        <v>310</v>
      </c>
    </row>
    <row r="7" spans="1:21">
      <c r="B7" s="5" t="s">
        <v>31</v>
      </c>
    </row>
    <row r="8" spans="1:21" ht="16">
      <c r="A8" s="45" t="s">
        <v>43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1">
      <c r="A9" s="8" t="s">
        <v>30</v>
      </c>
      <c r="B9" s="7" t="s">
        <v>44</v>
      </c>
      <c r="C9" s="7" t="s">
        <v>45</v>
      </c>
      <c r="D9" s="7" t="s">
        <v>46</v>
      </c>
      <c r="E9" s="7" t="s">
        <v>315</v>
      </c>
      <c r="F9" s="7" t="s">
        <v>299</v>
      </c>
      <c r="G9" s="9" t="s">
        <v>37</v>
      </c>
      <c r="H9" s="10" t="s">
        <v>47</v>
      </c>
      <c r="I9" s="10" t="s">
        <v>48</v>
      </c>
      <c r="J9" s="8"/>
      <c r="K9" s="9" t="s">
        <v>49</v>
      </c>
      <c r="L9" s="10" t="s">
        <v>50</v>
      </c>
      <c r="M9" s="10" t="s">
        <v>50</v>
      </c>
      <c r="N9" s="8"/>
      <c r="O9" s="10" t="s">
        <v>51</v>
      </c>
      <c r="P9" s="9" t="s">
        <v>51</v>
      </c>
      <c r="Q9" s="9" t="s">
        <v>52</v>
      </c>
      <c r="R9" s="8"/>
      <c r="S9" s="23" t="str">
        <f>"250,0"</f>
        <v>250,0</v>
      </c>
      <c r="T9" s="8" t="str">
        <f>"257,3500"</f>
        <v>257,3500</v>
      </c>
      <c r="U9" s="7" t="s">
        <v>53</v>
      </c>
    </row>
    <row r="10" spans="1:21">
      <c r="B10" s="5" t="s">
        <v>31</v>
      </c>
    </row>
    <row r="11" spans="1:21" ht="16">
      <c r="A11" s="45" t="s">
        <v>54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21">
      <c r="A12" s="12" t="s">
        <v>30</v>
      </c>
      <c r="B12" s="11" t="s">
        <v>55</v>
      </c>
      <c r="C12" s="11" t="s">
        <v>295</v>
      </c>
      <c r="D12" s="11" t="s">
        <v>56</v>
      </c>
      <c r="E12" s="11" t="s">
        <v>314</v>
      </c>
      <c r="F12" s="11" t="s">
        <v>57</v>
      </c>
      <c r="G12" s="15" t="s">
        <v>58</v>
      </c>
      <c r="H12" s="15" t="s">
        <v>27</v>
      </c>
      <c r="I12" s="16" t="s">
        <v>28</v>
      </c>
      <c r="J12" s="12"/>
      <c r="K12" s="16" t="s">
        <v>40</v>
      </c>
      <c r="L12" s="15" t="s">
        <v>40</v>
      </c>
      <c r="M12" s="16" t="s">
        <v>41</v>
      </c>
      <c r="N12" s="12"/>
      <c r="O12" s="15" t="s">
        <v>59</v>
      </c>
      <c r="P12" s="15" t="s">
        <v>60</v>
      </c>
      <c r="Q12" s="12"/>
      <c r="R12" s="12"/>
      <c r="S12" s="24" t="str">
        <f>"532,5"</f>
        <v>532,5</v>
      </c>
      <c r="T12" s="12" t="str">
        <f>"389,0978"</f>
        <v>389,0978</v>
      </c>
      <c r="U12" s="11" t="s">
        <v>61</v>
      </c>
    </row>
    <row r="13" spans="1:21">
      <c r="A13" s="14" t="s">
        <v>30</v>
      </c>
      <c r="B13" s="13" t="s">
        <v>62</v>
      </c>
      <c r="C13" s="13" t="s">
        <v>63</v>
      </c>
      <c r="D13" s="13" t="s">
        <v>64</v>
      </c>
      <c r="E13" s="13" t="s">
        <v>315</v>
      </c>
      <c r="F13" s="13" t="s">
        <v>65</v>
      </c>
      <c r="G13" s="17" t="s">
        <v>20</v>
      </c>
      <c r="H13" s="17" t="s">
        <v>29</v>
      </c>
      <c r="I13" s="17" t="s">
        <v>66</v>
      </c>
      <c r="J13" s="14"/>
      <c r="K13" s="17" t="s">
        <v>67</v>
      </c>
      <c r="L13" s="18" t="s">
        <v>68</v>
      </c>
      <c r="M13" s="17" t="s">
        <v>69</v>
      </c>
      <c r="N13" s="14"/>
      <c r="O13" s="17" t="s">
        <v>28</v>
      </c>
      <c r="P13" s="17" t="s">
        <v>70</v>
      </c>
      <c r="Q13" s="18" t="s">
        <v>18</v>
      </c>
      <c r="R13" s="14"/>
      <c r="S13" s="25" t="str">
        <f>"490,0"</f>
        <v>490,0</v>
      </c>
      <c r="T13" s="14" t="str">
        <f>"357,7000"</f>
        <v>357,7000</v>
      </c>
      <c r="U13" s="13" t="s">
        <v>71</v>
      </c>
    </row>
    <row r="14" spans="1:21">
      <c r="B14" s="5" t="s">
        <v>31</v>
      </c>
    </row>
    <row r="15" spans="1:21" ht="16">
      <c r="A15" s="45" t="s">
        <v>72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1">
      <c r="A16" s="8" t="s">
        <v>99</v>
      </c>
      <c r="B16" s="7" t="s">
        <v>73</v>
      </c>
      <c r="C16" s="7" t="s">
        <v>74</v>
      </c>
      <c r="D16" s="7" t="s">
        <v>75</v>
      </c>
      <c r="E16" s="7" t="s">
        <v>315</v>
      </c>
      <c r="F16" s="7" t="s">
        <v>299</v>
      </c>
      <c r="G16" s="9" t="s">
        <v>29</v>
      </c>
      <c r="H16" s="9" t="s">
        <v>58</v>
      </c>
      <c r="I16" s="10" t="s">
        <v>76</v>
      </c>
      <c r="J16" s="8"/>
      <c r="K16" s="10" t="s">
        <v>68</v>
      </c>
      <c r="L16" s="10" t="s">
        <v>69</v>
      </c>
      <c r="M16" s="10" t="s">
        <v>69</v>
      </c>
      <c r="N16" s="8"/>
      <c r="O16" s="10"/>
      <c r="P16" s="8"/>
      <c r="Q16" s="8"/>
      <c r="R16" s="8"/>
      <c r="S16" s="23">
        <v>0</v>
      </c>
      <c r="T16" s="8" t="str">
        <f>"0,0000"</f>
        <v>0,0000</v>
      </c>
      <c r="U16" s="7" t="s">
        <v>310</v>
      </c>
    </row>
    <row r="17" spans="1:21">
      <c r="B17" s="5" t="s">
        <v>31</v>
      </c>
    </row>
    <row r="18" spans="1:21" ht="16">
      <c r="A18" s="45" t="s">
        <v>11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21">
      <c r="A19" s="8" t="s">
        <v>30</v>
      </c>
      <c r="B19" s="7" t="s">
        <v>77</v>
      </c>
      <c r="C19" s="7" t="s">
        <v>78</v>
      </c>
      <c r="D19" s="7" t="s">
        <v>79</v>
      </c>
      <c r="E19" s="7" t="s">
        <v>315</v>
      </c>
      <c r="F19" s="7" t="s">
        <v>80</v>
      </c>
      <c r="G19" s="9" t="s">
        <v>29</v>
      </c>
      <c r="H19" s="9" t="s">
        <v>58</v>
      </c>
      <c r="I19" s="8"/>
      <c r="J19" s="8"/>
      <c r="K19" s="9" t="s">
        <v>19</v>
      </c>
      <c r="L19" s="9" t="s">
        <v>20</v>
      </c>
      <c r="M19" s="8"/>
      <c r="N19" s="8"/>
      <c r="O19" s="9" t="s">
        <v>27</v>
      </c>
      <c r="P19" s="9" t="s">
        <v>81</v>
      </c>
      <c r="Q19" s="10" t="s">
        <v>82</v>
      </c>
      <c r="R19" s="8"/>
      <c r="S19" s="23" t="str">
        <f>"540,0"</f>
        <v>540,0</v>
      </c>
      <c r="T19" s="8" t="str">
        <f>"347,5440"</f>
        <v>347,5440</v>
      </c>
      <c r="U19" s="7" t="s">
        <v>83</v>
      </c>
    </row>
    <row r="20" spans="1:21">
      <c r="B20" s="5" t="s">
        <v>31</v>
      </c>
    </row>
    <row r="21" spans="1:21" ht="16">
      <c r="A21" s="45" t="s">
        <v>84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21">
      <c r="A22" s="8" t="s">
        <v>30</v>
      </c>
      <c r="B22" s="7" t="s">
        <v>85</v>
      </c>
      <c r="C22" s="7" t="s">
        <v>86</v>
      </c>
      <c r="D22" s="7" t="s">
        <v>87</v>
      </c>
      <c r="E22" s="7" t="s">
        <v>315</v>
      </c>
      <c r="F22" s="7" t="s">
        <v>88</v>
      </c>
      <c r="G22" s="9" t="s">
        <v>20</v>
      </c>
      <c r="H22" s="9" t="s">
        <v>29</v>
      </c>
      <c r="I22" s="9" t="s">
        <v>76</v>
      </c>
      <c r="J22" s="8"/>
      <c r="K22" s="9" t="s">
        <v>89</v>
      </c>
      <c r="L22" s="9" t="s">
        <v>69</v>
      </c>
      <c r="M22" s="10" t="s">
        <v>90</v>
      </c>
      <c r="N22" s="8"/>
      <c r="O22" s="9" t="s">
        <v>17</v>
      </c>
      <c r="P22" s="10" t="s">
        <v>91</v>
      </c>
      <c r="Q22" s="9" t="s">
        <v>81</v>
      </c>
      <c r="R22" s="8"/>
      <c r="S22" s="23" t="str">
        <f>"522,5"</f>
        <v>522,5</v>
      </c>
      <c r="T22" s="8" t="str">
        <f>"323,4797"</f>
        <v>323,4797</v>
      </c>
      <c r="U22" s="7" t="s">
        <v>310</v>
      </c>
    </row>
    <row r="23" spans="1:21">
      <c r="B23" s="5" t="s">
        <v>31</v>
      </c>
    </row>
    <row r="24" spans="1:21" ht="16">
      <c r="A24" s="45" t="s">
        <v>24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21">
      <c r="A25" s="8" t="s">
        <v>30</v>
      </c>
      <c r="B25" s="7" t="s">
        <v>92</v>
      </c>
      <c r="C25" s="7" t="s">
        <v>296</v>
      </c>
      <c r="D25" s="7" t="s">
        <v>93</v>
      </c>
      <c r="E25" s="7" t="s">
        <v>314</v>
      </c>
      <c r="F25" s="7" t="s">
        <v>299</v>
      </c>
      <c r="G25" s="10" t="s">
        <v>90</v>
      </c>
      <c r="H25" s="9" t="s">
        <v>19</v>
      </c>
      <c r="I25" s="10" t="s">
        <v>20</v>
      </c>
      <c r="J25" s="8"/>
      <c r="K25" s="9" t="s">
        <v>37</v>
      </c>
      <c r="L25" s="9" t="s">
        <v>94</v>
      </c>
      <c r="M25" s="10" t="s">
        <v>40</v>
      </c>
      <c r="N25" s="8"/>
      <c r="O25" s="9" t="s">
        <v>66</v>
      </c>
      <c r="P25" s="9" t="s">
        <v>27</v>
      </c>
      <c r="Q25" s="9" t="s">
        <v>28</v>
      </c>
      <c r="R25" s="8"/>
      <c r="S25" s="23" t="str">
        <f>"425,0"</f>
        <v>425,0</v>
      </c>
      <c r="T25" s="8" t="str">
        <f>"254,4050"</f>
        <v>254,4050</v>
      </c>
      <c r="U25" s="7" t="s">
        <v>310</v>
      </c>
    </row>
    <row r="26" spans="1:21">
      <c r="B26" s="5" t="s">
        <v>31</v>
      </c>
    </row>
    <row r="27" spans="1:21" ht="16">
      <c r="A27" s="45" t="s">
        <v>95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21">
      <c r="A28" s="8" t="s">
        <v>30</v>
      </c>
      <c r="B28" s="7" t="s">
        <v>96</v>
      </c>
      <c r="C28" s="7" t="s">
        <v>297</v>
      </c>
      <c r="D28" s="7" t="s">
        <v>97</v>
      </c>
      <c r="E28" s="7" t="s">
        <v>314</v>
      </c>
      <c r="F28" s="7" t="s">
        <v>80</v>
      </c>
      <c r="G28" s="9" t="s">
        <v>58</v>
      </c>
      <c r="H28" s="9" t="s">
        <v>27</v>
      </c>
      <c r="I28" s="8"/>
      <c r="J28" s="8"/>
      <c r="K28" s="9" t="s">
        <v>67</v>
      </c>
      <c r="L28" s="9" t="s">
        <v>90</v>
      </c>
      <c r="M28" s="10" t="s">
        <v>19</v>
      </c>
      <c r="N28" s="8"/>
      <c r="O28" s="9" t="s">
        <v>17</v>
      </c>
      <c r="P28" s="9" t="s">
        <v>98</v>
      </c>
      <c r="Q28" s="9" t="s">
        <v>82</v>
      </c>
      <c r="R28" s="8"/>
      <c r="S28" s="23" t="str">
        <f>"560,0"</f>
        <v>560,0</v>
      </c>
      <c r="T28" s="8" t="str">
        <f>"327,7680"</f>
        <v>327,7680</v>
      </c>
      <c r="U28" s="7" t="s">
        <v>83</v>
      </c>
    </row>
    <row r="29" spans="1:21">
      <c r="B29" s="5" t="s">
        <v>31</v>
      </c>
    </row>
  </sheetData>
  <mergeCells count="21">
    <mergeCell ref="A27:R27"/>
    <mergeCell ref="B3:B4"/>
    <mergeCell ref="A8:R8"/>
    <mergeCell ref="A11:R11"/>
    <mergeCell ref="A15:R15"/>
    <mergeCell ref="A18:R18"/>
    <mergeCell ref="A21:R21"/>
    <mergeCell ref="A24:R2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34" t="s">
        <v>278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10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172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173</v>
      </c>
      <c r="C6" s="7" t="s">
        <v>174</v>
      </c>
      <c r="D6" s="7" t="s">
        <v>175</v>
      </c>
      <c r="E6" s="7" t="s">
        <v>313</v>
      </c>
      <c r="F6" s="7" t="s">
        <v>299</v>
      </c>
      <c r="G6" s="9" t="s">
        <v>176</v>
      </c>
      <c r="H6" s="9" t="s">
        <v>37</v>
      </c>
      <c r="I6" s="9" t="s">
        <v>38</v>
      </c>
      <c r="J6" s="8"/>
      <c r="K6" s="8" t="str">
        <f>"90,0"</f>
        <v>90,0</v>
      </c>
      <c r="L6" s="8" t="str">
        <f>"96,5520"</f>
        <v>96,5520</v>
      </c>
      <c r="M6" s="7" t="s">
        <v>303</v>
      </c>
    </row>
    <row r="7" spans="1:13">
      <c r="B7" s="5" t="s">
        <v>31</v>
      </c>
    </row>
    <row r="8" spans="1:13" ht="16">
      <c r="A8" s="45" t="s">
        <v>24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177</v>
      </c>
      <c r="C9" s="7" t="s">
        <v>178</v>
      </c>
      <c r="D9" s="7" t="s">
        <v>179</v>
      </c>
      <c r="E9" s="7" t="s">
        <v>313</v>
      </c>
      <c r="F9" s="7" t="s">
        <v>299</v>
      </c>
      <c r="G9" s="9" t="s">
        <v>180</v>
      </c>
      <c r="H9" s="9" t="s">
        <v>21</v>
      </c>
      <c r="I9" s="9" t="s">
        <v>181</v>
      </c>
      <c r="J9" s="8"/>
      <c r="K9" s="8" t="str">
        <f>"162,5"</f>
        <v>162,5</v>
      </c>
      <c r="L9" s="8" t="str">
        <f>"96,3950"</f>
        <v>96,3950</v>
      </c>
      <c r="M9" s="7" t="s">
        <v>303</v>
      </c>
    </row>
    <row r="10" spans="1:13">
      <c r="B10" s="5" t="s">
        <v>31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34" t="s">
        <v>276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10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186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187</v>
      </c>
      <c r="C6" s="7" t="s">
        <v>188</v>
      </c>
      <c r="D6" s="7" t="s">
        <v>189</v>
      </c>
      <c r="E6" s="7" t="s">
        <v>315</v>
      </c>
      <c r="F6" s="7" t="s">
        <v>190</v>
      </c>
      <c r="G6" s="9" t="s">
        <v>20</v>
      </c>
      <c r="H6" s="9" t="s">
        <v>29</v>
      </c>
      <c r="I6" s="9" t="s">
        <v>58</v>
      </c>
      <c r="J6" s="8"/>
      <c r="K6" s="8" t="str">
        <f>"170,0"</f>
        <v>170,0</v>
      </c>
      <c r="L6" s="8" t="str">
        <f>"145,6050"</f>
        <v>145,6050</v>
      </c>
      <c r="M6" s="7" t="s">
        <v>191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22" bestFit="1" customWidth="1"/>
    <col min="16" max="16" width="7.5" style="6" bestFit="1" customWidth="1"/>
    <col min="17" max="17" width="29.1640625" style="5" bestFit="1" customWidth="1"/>
    <col min="18" max="16384" width="9.1640625" style="3"/>
  </cols>
  <sheetData>
    <row r="1" spans="1:17" s="2" customFormat="1" ht="29" customHeight="1">
      <c r="A1" s="34" t="s">
        <v>270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17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307</v>
      </c>
      <c r="H3" s="28"/>
      <c r="I3" s="28"/>
      <c r="J3" s="28"/>
      <c r="K3" s="28" t="s">
        <v>308</v>
      </c>
      <c r="L3" s="28"/>
      <c r="M3" s="28"/>
      <c r="N3" s="28"/>
      <c r="O3" s="26" t="s">
        <v>1</v>
      </c>
      <c r="P3" s="28" t="s">
        <v>3</v>
      </c>
      <c r="Q3" s="30" t="s">
        <v>2</v>
      </c>
    </row>
    <row r="4" spans="1:17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7"/>
      <c r="P4" s="29"/>
      <c r="Q4" s="31"/>
    </row>
    <row r="5" spans="1:17" ht="16">
      <c r="A5" s="32" t="s">
        <v>172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>
      <c r="A6" s="8" t="s">
        <v>30</v>
      </c>
      <c r="B6" s="7" t="s">
        <v>239</v>
      </c>
      <c r="C6" s="7" t="s">
        <v>284</v>
      </c>
      <c r="D6" s="7" t="s">
        <v>240</v>
      </c>
      <c r="E6" s="7" t="s">
        <v>313</v>
      </c>
      <c r="F6" s="7" t="s">
        <v>304</v>
      </c>
      <c r="G6" s="9" t="s">
        <v>217</v>
      </c>
      <c r="H6" s="9" t="s">
        <v>241</v>
      </c>
      <c r="I6" s="8"/>
      <c r="J6" s="8"/>
      <c r="K6" s="9" t="s">
        <v>217</v>
      </c>
      <c r="L6" s="9" t="s">
        <v>241</v>
      </c>
      <c r="M6" s="9" t="s">
        <v>242</v>
      </c>
      <c r="N6" s="8"/>
      <c r="O6" s="23" t="str">
        <f>"52,5"</f>
        <v>52,5</v>
      </c>
      <c r="P6" s="8" t="str">
        <f>"58,6057"</f>
        <v>58,6057</v>
      </c>
      <c r="Q6" s="7" t="s">
        <v>218</v>
      </c>
    </row>
    <row r="7" spans="1:17">
      <c r="B7" s="5" t="s">
        <v>31</v>
      </c>
    </row>
    <row r="8" spans="1:17" ht="16">
      <c r="A8" s="45" t="s">
        <v>197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7">
      <c r="A9" s="8" t="s">
        <v>30</v>
      </c>
      <c r="B9" s="7" t="s">
        <v>243</v>
      </c>
      <c r="C9" s="7" t="s">
        <v>285</v>
      </c>
      <c r="D9" s="7" t="s">
        <v>244</v>
      </c>
      <c r="E9" s="7" t="s">
        <v>314</v>
      </c>
      <c r="F9" s="7" t="s">
        <v>299</v>
      </c>
      <c r="G9" s="10" t="s">
        <v>141</v>
      </c>
      <c r="H9" s="9" t="s">
        <v>141</v>
      </c>
      <c r="I9" s="10" t="s">
        <v>201</v>
      </c>
      <c r="J9" s="8"/>
      <c r="K9" s="9" t="s">
        <v>245</v>
      </c>
      <c r="L9" s="9" t="s">
        <v>246</v>
      </c>
      <c r="M9" s="10" t="s">
        <v>225</v>
      </c>
      <c r="N9" s="8"/>
      <c r="O9" s="23" t="str">
        <f>"85,0"</f>
        <v>85,0</v>
      </c>
      <c r="P9" s="8" t="str">
        <f>"74,1030"</f>
        <v>74,1030</v>
      </c>
      <c r="Q9" s="7" t="s">
        <v>247</v>
      </c>
    </row>
    <row r="10" spans="1:17">
      <c r="B10" s="5" t="s">
        <v>31</v>
      </c>
    </row>
    <row r="11" spans="1:17" ht="16">
      <c r="A11" s="45" t="s">
        <v>54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7">
      <c r="A12" s="8" t="s">
        <v>30</v>
      </c>
      <c r="B12" s="7" t="s">
        <v>248</v>
      </c>
      <c r="C12" s="7" t="s">
        <v>286</v>
      </c>
      <c r="D12" s="7" t="s">
        <v>249</v>
      </c>
      <c r="E12" s="7" t="s">
        <v>313</v>
      </c>
      <c r="F12" s="7" t="s">
        <v>250</v>
      </c>
      <c r="G12" s="9" t="s">
        <v>213</v>
      </c>
      <c r="H12" s="10" t="s">
        <v>251</v>
      </c>
      <c r="I12" s="10" t="s">
        <v>251</v>
      </c>
      <c r="J12" s="8"/>
      <c r="K12" s="9" t="s">
        <v>201</v>
      </c>
      <c r="L12" s="9" t="s">
        <v>49</v>
      </c>
      <c r="M12" s="10" t="s">
        <v>50</v>
      </c>
      <c r="N12" s="8"/>
      <c r="O12" s="23" t="str">
        <f>"120,0"</f>
        <v>120,0</v>
      </c>
      <c r="P12" s="8" t="str">
        <f>"83,5380"</f>
        <v>83,5380</v>
      </c>
      <c r="Q12" s="7" t="s">
        <v>310</v>
      </c>
    </row>
    <row r="13" spans="1:17">
      <c r="B13" s="5" t="s">
        <v>31</v>
      </c>
    </row>
    <row r="14" spans="1:17" ht="16">
      <c r="A14" s="45" t="s">
        <v>72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7">
      <c r="A15" s="8" t="s">
        <v>99</v>
      </c>
      <c r="B15" s="7" t="s">
        <v>252</v>
      </c>
      <c r="C15" s="7" t="s">
        <v>253</v>
      </c>
      <c r="D15" s="7" t="s">
        <v>254</v>
      </c>
      <c r="E15" s="7" t="s">
        <v>315</v>
      </c>
      <c r="F15" s="7" t="s">
        <v>299</v>
      </c>
      <c r="G15" s="10" t="s">
        <v>176</v>
      </c>
      <c r="H15" s="10" t="s">
        <v>206</v>
      </c>
      <c r="I15" s="10" t="s">
        <v>206</v>
      </c>
      <c r="J15" s="8"/>
      <c r="K15" s="10"/>
      <c r="L15" s="8"/>
      <c r="M15" s="8"/>
      <c r="N15" s="8"/>
      <c r="O15" s="23">
        <v>0</v>
      </c>
      <c r="P15" s="8" t="str">
        <f>"0,0000"</f>
        <v>0,0000</v>
      </c>
      <c r="Q15" s="7" t="s">
        <v>310</v>
      </c>
    </row>
    <row r="16" spans="1:17">
      <c r="B16" s="5" t="s">
        <v>31</v>
      </c>
    </row>
    <row r="17" spans="1:17" ht="16">
      <c r="A17" s="45" t="s">
        <v>11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7">
      <c r="A18" s="8" t="s">
        <v>30</v>
      </c>
      <c r="B18" s="7" t="s">
        <v>207</v>
      </c>
      <c r="C18" s="7" t="s">
        <v>287</v>
      </c>
      <c r="D18" s="7" t="s">
        <v>208</v>
      </c>
      <c r="E18" s="7" t="s">
        <v>313</v>
      </c>
      <c r="F18" s="7" t="s">
        <v>209</v>
      </c>
      <c r="G18" s="9" t="s">
        <v>47</v>
      </c>
      <c r="H18" s="10" t="s">
        <v>94</v>
      </c>
      <c r="I18" s="9" t="s">
        <v>94</v>
      </c>
      <c r="J18" s="10" t="s">
        <v>48</v>
      </c>
      <c r="K18" s="9" t="s">
        <v>210</v>
      </c>
      <c r="L18" s="9" t="s">
        <v>211</v>
      </c>
      <c r="M18" s="9" t="s">
        <v>212</v>
      </c>
      <c r="N18" s="9" t="s">
        <v>213</v>
      </c>
      <c r="O18" s="23" t="str">
        <f>"160,0"</f>
        <v>160,0</v>
      </c>
      <c r="P18" s="8" t="str">
        <f>"99,4160"</f>
        <v>99,4160</v>
      </c>
      <c r="Q18" s="7" t="s">
        <v>305</v>
      </c>
    </row>
    <row r="19" spans="1:17">
      <c r="B19" s="5" t="s">
        <v>31</v>
      </c>
    </row>
    <row r="20" spans="1:17" ht="16">
      <c r="A20" s="45" t="s">
        <v>84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7">
      <c r="A21" s="8" t="s">
        <v>30</v>
      </c>
      <c r="B21" s="7" t="s">
        <v>255</v>
      </c>
      <c r="C21" s="7" t="s">
        <v>256</v>
      </c>
      <c r="D21" s="7" t="s">
        <v>221</v>
      </c>
      <c r="E21" s="7" t="s">
        <v>315</v>
      </c>
      <c r="F21" s="7" t="s">
        <v>299</v>
      </c>
      <c r="G21" s="10" t="s">
        <v>37</v>
      </c>
      <c r="H21" s="10" t="s">
        <v>37</v>
      </c>
      <c r="I21" s="9" t="s">
        <v>37</v>
      </c>
      <c r="J21" s="8"/>
      <c r="K21" s="9" t="s">
        <v>176</v>
      </c>
      <c r="L21" s="9" t="s">
        <v>206</v>
      </c>
      <c r="M21" s="10" t="s">
        <v>257</v>
      </c>
      <c r="N21" s="8"/>
      <c r="O21" s="23" t="str">
        <f>"165,0"</f>
        <v>165,0</v>
      </c>
      <c r="P21" s="8" t="str">
        <f>"96,4508"</f>
        <v>96,4508</v>
      </c>
      <c r="Q21" s="7" t="s">
        <v>310</v>
      </c>
    </row>
    <row r="22" spans="1:17">
      <c r="B22" s="5" t="s">
        <v>31</v>
      </c>
    </row>
  </sheetData>
  <mergeCells count="18">
    <mergeCell ref="A20:N20"/>
    <mergeCell ref="A5:N5"/>
    <mergeCell ref="A8:N8"/>
    <mergeCell ref="A11:N11"/>
    <mergeCell ref="A14:N14"/>
    <mergeCell ref="A17:N17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9.1640625" style="5" bestFit="1" customWidth="1"/>
    <col min="14" max="16384" width="9.1640625" style="3"/>
  </cols>
  <sheetData>
    <row r="1" spans="1:13" s="2" customFormat="1" ht="29" customHeight="1">
      <c r="A1" s="34" t="s">
        <v>273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202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54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203</v>
      </c>
      <c r="C6" s="7" t="s">
        <v>204</v>
      </c>
      <c r="D6" s="7" t="s">
        <v>205</v>
      </c>
      <c r="E6" s="7" t="s">
        <v>315</v>
      </c>
      <c r="F6" s="7" t="s">
        <v>304</v>
      </c>
      <c r="G6" s="9" t="s">
        <v>206</v>
      </c>
      <c r="H6" s="9" t="s">
        <v>38</v>
      </c>
      <c r="I6" s="9" t="s">
        <v>47</v>
      </c>
      <c r="J6" s="10" t="s">
        <v>94</v>
      </c>
      <c r="K6" s="8" t="str">
        <f>"92,5"</f>
        <v>92,5</v>
      </c>
      <c r="L6" s="8" t="str">
        <f>"63,9406"</f>
        <v>63,9406</v>
      </c>
      <c r="M6" s="7" t="s">
        <v>310</v>
      </c>
    </row>
    <row r="7" spans="1:13">
      <c r="B7" s="5" t="s">
        <v>31</v>
      </c>
    </row>
    <row r="8" spans="1:13" ht="16">
      <c r="A8" s="45" t="s">
        <v>11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207</v>
      </c>
      <c r="C9" s="7" t="s">
        <v>287</v>
      </c>
      <c r="D9" s="7" t="s">
        <v>208</v>
      </c>
      <c r="E9" s="7" t="s">
        <v>313</v>
      </c>
      <c r="F9" s="7" t="s">
        <v>209</v>
      </c>
      <c r="G9" s="9" t="s">
        <v>47</v>
      </c>
      <c r="H9" s="10" t="s">
        <v>94</v>
      </c>
      <c r="I9" s="9" t="s">
        <v>94</v>
      </c>
      <c r="J9" s="10" t="s">
        <v>48</v>
      </c>
      <c r="K9" s="8" t="str">
        <f>"95,0"</f>
        <v>95,0</v>
      </c>
      <c r="L9" s="8" t="str">
        <f>"59,0282"</f>
        <v>59,0282</v>
      </c>
      <c r="M9" s="7" t="s">
        <v>305</v>
      </c>
    </row>
    <row r="10" spans="1:13">
      <c r="B10" s="5" t="s">
        <v>31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5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4" t="s">
        <v>271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307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12" t="s">
        <v>30</v>
      </c>
      <c r="B6" s="11" t="s">
        <v>223</v>
      </c>
      <c r="C6" s="11" t="s">
        <v>288</v>
      </c>
      <c r="D6" s="11" t="s">
        <v>224</v>
      </c>
      <c r="E6" s="11" t="s">
        <v>313</v>
      </c>
      <c r="F6" s="11" t="s">
        <v>299</v>
      </c>
      <c r="G6" s="15" t="s">
        <v>225</v>
      </c>
      <c r="H6" s="15" t="s">
        <v>201</v>
      </c>
      <c r="I6" s="15" t="s">
        <v>39</v>
      </c>
      <c r="J6" s="12"/>
      <c r="K6" s="12" t="str">
        <f>"50,0"</f>
        <v>50,0</v>
      </c>
      <c r="L6" s="12" t="str">
        <f>"38,3525"</f>
        <v>38,3525</v>
      </c>
      <c r="M6" s="11" t="s">
        <v>71</v>
      </c>
    </row>
    <row r="7" spans="1:13">
      <c r="A7" s="20" t="s">
        <v>171</v>
      </c>
      <c r="B7" s="19" t="s">
        <v>226</v>
      </c>
      <c r="C7" s="19" t="s">
        <v>289</v>
      </c>
      <c r="D7" s="19" t="s">
        <v>227</v>
      </c>
      <c r="E7" s="19" t="s">
        <v>313</v>
      </c>
      <c r="F7" s="19" t="s">
        <v>299</v>
      </c>
      <c r="G7" s="21" t="s">
        <v>39</v>
      </c>
      <c r="H7" s="20"/>
      <c r="I7" s="20"/>
      <c r="J7" s="20"/>
      <c r="K7" s="20" t="str">
        <f>"50,0"</f>
        <v>50,0</v>
      </c>
      <c r="L7" s="20" t="str">
        <f>"38,0000"</f>
        <v>38,0000</v>
      </c>
      <c r="M7" s="19" t="s">
        <v>310</v>
      </c>
    </row>
    <row r="8" spans="1:13">
      <c r="A8" s="14" t="s">
        <v>30</v>
      </c>
      <c r="B8" s="13" t="s">
        <v>228</v>
      </c>
      <c r="C8" s="13" t="s">
        <v>290</v>
      </c>
      <c r="D8" s="13" t="s">
        <v>229</v>
      </c>
      <c r="E8" s="13" t="s">
        <v>314</v>
      </c>
      <c r="F8" s="13" t="s">
        <v>230</v>
      </c>
      <c r="G8" s="17" t="s">
        <v>141</v>
      </c>
      <c r="H8" s="17" t="s">
        <v>39</v>
      </c>
      <c r="I8" s="18" t="s">
        <v>231</v>
      </c>
      <c r="J8" s="14"/>
      <c r="K8" s="14" t="str">
        <f>"50,0"</f>
        <v>50,0</v>
      </c>
      <c r="L8" s="14" t="str">
        <f>"39,7675"</f>
        <v>39,7675</v>
      </c>
      <c r="M8" s="13" t="s">
        <v>310</v>
      </c>
    </row>
    <row r="9" spans="1:13">
      <c r="B9" s="5" t="s">
        <v>31</v>
      </c>
    </row>
    <row r="10" spans="1:13" ht="16">
      <c r="A10" s="45" t="s">
        <v>54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3">
      <c r="A11" s="8" t="s">
        <v>30</v>
      </c>
      <c r="B11" s="7" t="s">
        <v>232</v>
      </c>
      <c r="C11" s="7" t="s">
        <v>233</v>
      </c>
      <c r="D11" s="7" t="s">
        <v>234</v>
      </c>
      <c r="E11" s="7" t="s">
        <v>315</v>
      </c>
      <c r="F11" s="7" t="s">
        <v>299</v>
      </c>
      <c r="G11" s="9" t="s">
        <v>225</v>
      </c>
      <c r="H11" s="9" t="s">
        <v>141</v>
      </c>
      <c r="I11" s="9" t="s">
        <v>201</v>
      </c>
      <c r="J11" s="8"/>
      <c r="K11" s="8" t="str">
        <f>"47,5"</f>
        <v>47,5</v>
      </c>
      <c r="L11" s="8" t="str">
        <f>"33,7701"</f>
        <v>33,7701</v>
      </c>
      <c r="M11" s="7" t="s">
        <v>310</v>
      </c>
    </row>
    <row r="12" spans="1:13">
      <c r="B12" s="5" t="s">
        <v>31</v>
      </c>
    </row>
    <row r="13" spans="1:13" ht="16">
      <c r="A13" s="45" t="s">
        <v>72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3">
      <c r="A14" s="8" t="s">
        <v>30</v>
      </c>
      <c r="B14" s="7" t="s">
        <v>235</v>
      </c>
      <c r="C14" s="7" t="s">
        <v>236</v>
      </c>
      <c r="D14" s="7" t="s">
        <v>237</v>
      </c>
      <c r="E14" s="7" t="s">
        <v>315</v>
      </c>
      <c r="F14" s="7" t="s">
        <v>238</v>
      </c>
      <c r="G14" s="9" t="s">
        <v>141</v>
      </c>
      <c r="H14" s="9" t="s">
        <v>39</v>
      </c>
      <c r="I14" s="10" t="s">
        <v>50</v>
      </c>
      <c r="J14" s="8"/>
      <c r="K14" s="8" t="str">
        <f>"50,0"</f>
        <v>50,0</v>
      </c>
      <c r="L14" s="8" t="str">
        <f>"32,7250"</f>
        <v>32,7250</v>
      </c>
      <c r="M14" s="7" t="s">
        <v>310</v>
      </c>
    </row>
    <row r="15" spans="1:13">
      <c r="B15" s="5" t="s">
        <v>31</v>
      </c>
    </row>
  </sheetData>
  <mergeCells count="14">
    <mergeCell ref="A10:J10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2.664062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34" t="s">
        <v>272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307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137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214</v>
      </c>
      <c r="C6" s="7" t="s">
        <v>291</v>
      </c>
      <c r="D6" s="7" t="s">
        <v>215</v>
      </c>
      <c r="E6" s="7" t="s">
        <v>313</v>
      </c>
      <c r="F6" s="7" t="s">
        <v>306</v>
      </c>
      <c r="G6" s="9" t="s">
        <v>216</v>
      </c>
      <c r="H6" s="10" t="s">
        <v>217</v>
      </c>
      <c r="I6" s="10" t="s">
        <v>217</v>
      </c>
      <c r="J6" s="8"/>
      <c r="K6" s="8" t="str">
        <f>"20,0"</f>
        <v>20,0</v>
      </c>
      <c r="L6" s="8" t="str">
        <f>"18,9280"</f>
        <v>18,9280</v>
      </c>
      <c r="M6" s="7" t="s">
        <v>218</v>
      </c>
    </row>
    <row r="7" spans="1:13">
      <c r="B7" s="5" t="s">
        <v>31</v>
      </c>
    </row>
    <row r="8" spans="1:13" ht="16">
      <c r="A8" s="45" t="s">
        <v>84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219</v>
      </c>
      <c r="C9" s="7" t="s">
        <v>220</v>
      </c>
      <c r="D9" s="7" t="s">
        <v>221</v>
      </c>
      <c r="E9" s="7" t="s">
        <v>315</v>
      </c>
      <c r="F9" s="7" t="s">
        <v>299</v>
      </c>
      <c r="G9" s="9" t="s">
        <v>210</v>
      </c>
      <c r="H9" s="9" t="s">
        <v>212</v>
      </c>
      <c r="I9" s="10" t="s">
        <v>222</v>
      </c>
      <c r="J9" s="8"/>
      <c r="K9" s="8" t="str">
        <f>"65,0"</f>
        <v>65,0</v>
      </c>
      <c r="L9" s="8" t="str">
        <f>"37,9958"</f>
        <v>37,9958</v>
      </c>
      <c r="M9" s="7" t="s">
        <v>310</v>
      </c>
    </row>
    <row r="10" spans="1:13">
      <c r="B10" s="5" t="s">
        <v>31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5">
    <pageSetUpPr fitToPage="1"/>
  </sheetPr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34" t="s">
        <v>283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8</v>
      </c>
      <c r="H3" s="28"/>
      <c r="I3" s="28"/>
      <c r="J3" s="28"/>
      <c r="K3" s="28" t="s">
        <v>9</v>
      </c>
      <c r="L3" s="28"/>
      <c r="M3" s="28"/>
      <c r="N3" s="28"/>
      <c r="O3" s="28" t="s">
        <v>10</v>
      </c>
      <c r="P3" s="28"/>
      <c r="Q3" s="28"/>
      <c r="R3" s="28"/>
      <c r="S3" s="28" t="s">
        <v>1</v>
      </c>
      <c r="T3" s="28" t="s">
        <v>3</v>
      </c>
      <c r="U3" s="30" t="s">
        <v>2</v>
      </c>
    </row>
    <row r="4" spans="1:21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9"/>
      <c r="T4" s="29"/>
      <c r="U4" s="31"/>
    </row>
    <row r="5" spans="1:21" ht="16">
      <c r="A5" s="32" t="s">
        <v>11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30</v>
      </c>
      <c r="B6" s="7" t="s">
        <v>12</v>
      </c>
      <c r="C6" s="7" t="s">
        <v>13</v>
      </c>
      <c r="D6" s="7" t="s">
        <v>14</v>
      </c>
      <c r="E6" s="7" t="s">
        <v>315</v>
      </c>
      <c r="F6" s="7" t="s">
        <v>15</v>
      </c>
      <c r="G6" s="9" t="s">
        <v>16</v>
      </c>
      <c r="H6" s="9" t="s">
        <v>17</v>
      </c>
      <c r="I6" s="9" t="s">
        <v>18</v>
      </c>
      <c r="J6" s="8"/>
      <c r="K6" s="9" t="s">
        <v>19</v>
      </c>
      <c r="L6" s="9" t="s">
        <v>20</v>
      </c>
      <c r="M6" s="9" t="s">
        <v>21</v>
      </c>
      <c r="N6" s="8"/>
      <c r="O6" s="9" t="s">
        <v>17</v>
      </c>
      <c r="P6" s="10" t="s">
        <v>22</v>
      </c>
      <c r="Q6" s="9" t="s">
        <v>22</v>
      </c>
      <c r="R6" s="8"/>
      <c r="S6" s="8" t="str">
        <f>"572,5"</f>
        <v>572,5</v>
      </c>
      <c r="T6" s="8" t="str">
        <f>"372,9837"</f>
        <v>372,9837</v>
      </c>
      <c r="U6" s="7" t="s">
        <v>23</v>
      </c>
    </row>
    <row r="7" spans="1:21">
      <c r="B7" s="5" t="s">
        <v>31</v>
      </c>
    </row>
    <row r="8" spans="1:21" ht="16">
      <c r="A8" s="45" t="s">
        <v>24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1">
      <c r="A9" s="8" t="s">
        <v>30</v>
      </c>
      <c r="B9" s="7" t="s">
        <v>25</v>
      </c>
      <c r="C9" s="7" t="s">
        <v>298</v>
      </c>
      <c r="D9" s="7" t="s">
        <v>26</v>
      </c>
      <c r="E9" s="7" t="s">
        <v>316</v>
      </c>
      <c r="F9" s="7" t="s">
        <v>299</v>
      </c>
      <c r="G9" s="9" t="s">
        <v>27</v>
      </c>
      <c r="H9" s="9" t="s">
        <v>28</v>
      </c>
      <c r="I9" s="8"/>
      <c r="J9" s="8"/>
      <c r="K9" s="9" t="s">
        <v>21</v>
      </c>
      <c r="L9" s="9" t="s">
        <v>29</v>
      </c>
      <c r="M9" s="8"/>
      <c r="N9" s="8"/>
      <c r="O9" s="9" t="s">
        <v>27</v>
      </c>
      <c r="P9" s="9" t="s">
        <v>17</v>
      </c>
      <c r="Q9" s="10" t="s">
        <v>22</v>
      </c>
      <c r="R9" s="8"/>
      <c r="S9" s="8" t="str">
        <f>"550,0"</f>
        <v>550,0</v>
      </c>
      <c r="T9" s="8" t="str">
        <f>"343,3716"</f>
        <v>343,3716</v>
      </c>
      <c r="U9" s="7" t="s">
        <v>310</v>
      </c>
    </row>
    <row r="10" spans="1:21">
      <c r="B10" s="5" t="s">
        <v>31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12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4" t="s">
        <v>281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8</v>
      </c>
      <c r="H3" s="28"/>
      <c r="I3" s="28"/>
      <c r="J3" s="28"/>
      <c r="K3" s="28" t="s">
        <v>9</v>
      </c>
      <c r="L3" s="28"/>
      <c r="M3" s="28"/>
      <c r="N3" s="28"/>
      <c r="O3" s="28" t="s">
        <v>10</v>
      </c>
      <c r="P3" s="28"/>
      <c r="Q3" s="28"/>
      <c r="R3" s="28"/>
      <c r="S3" s="28" t="s">
        <v>1</v>
      </c>
      <c r="T3" s="28" t="s">
        <v>3</v>
      </c>
      <c r="U3" s="30" t="s">
        <v>2</v>
      </c>
    </row>
    <row r="4" spans="1:21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9"/>
      <c r="T4" s="29"/>
      <c r="U4" s="31"/>
    </row>
    <row r="5" spans="1:21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30</v>
      </c>
      <c r="B6" s="7" t="s">
        <v>100</v>
      </c>
      <c r="C6" s="7" t="s">
        <v>101</v>
      </c>
      <c r="D6" s="7" t="s">
        <v>102</v>
      </c>
      <c r="E6" s="7" t="s">
        <v>313</v>
      </c>
      <c r="F6" s="7" t="s">
        <v>299</v>
      </c>
      <c r="G6" s="10" t="s">
        <v>19</v>
      </c>
      <c r="H6" s="9" t="s">
        <v>20</v>
      </c>
      <c r="I6" s="9" t="s">
        <v>21</v>
      </c>
      <c r="J6" s="8"/>
      <c r="K6" s="9" t="s">
        <v>40</v>
      </c>
      <c r="L6" s="9" t="s">
        <v>51</v>
      </c>
      <c r="M6" s="9" t="s">
        <v>52</v>
      </c>
      <c r="N6" s="8"/>
      <c r="O6" s="9" t="s">
        <v>19</v>
      </c>
      <c r="P6" s="9" t="s">
        <v>20</v>
      </c>
      <c r="Q6" s="10" t="s">
        <v>29</v>
      </c>
      <c r="R6" s="8"/>
      <c r="S6" s="8" t="str">
        <f>"417,5"</f>
        <v>417,5</v>
      </c>
      <c r="T6" s="8" t="str">
        <f>"331,5785"</f>
        <v>331,5785</v>
      </c>
      <c r="U6" s="7" t="s">
        <v>310</v>
      </c>
    </row>
    <row r="7" spans="1:21">
      <c r="B7" s="5" t="s">
        <v>31</v>
      </c>
    </row>
    <row r="8" spans="1:21" ht="16">
      <c r="A8" s="45" t="s">
        <v>72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1">
      <c r="A9" s="8" t="s">
        <v>30</v>
      </c>
      <c r="B9" s="7" t="s">
        <v>103</v>
      </c>
      <c r="C9" s="7" t="s">
        <v>104</v>
      </c>
      <c r="D9" s="7" t="s">
        <v>105</v>
      </c>
      <c r="E9" s="7" t="s">
        <v>315</v>
      </c>
      <c r="F9" s="7" t="s">
        <v>106</v>
      </c>
      <c r="G9" s="9" t="s">
        <v>76</v>
      </c>
      <c r="H9" s="10" t="s">
        <v>28</v>
      </c>
      <c r="I9" s="9" t="s">
        <v>107</v>
      </c>
      <c r="J9" s="8"/>
      <c r="K9" s="9" t="s">
        <v>108</v>
      </c>
      <c r="L9" s="10" t="s">
        <v>67</v>
      </c>
      <c r="M9" s="10" t="s">
        <v>67</v>
      </c>
      <c r="N9" s="8"/>
      <c r="O9" s="9" t="s">
        <v>81</v>
      </c>
      <c r="P9" s="9" t="s">
        <v>109</v>
      </c>
      <c r="Q9" s="9" t="s">
        <v>110</v>
      </c>
      <c r="R9" s="8"/>
      <c r="S9" s="8" t="str">
        <f>"542,5"</f>
        <v>542,5</v>
      </c>
      <c r="T9" s="8" t="str">
        <f>"364,5057"</f>
        <v>364,5057</v>
      </c>
      <c r="U9" s="7" t="s">
        <v>310</v>
      </c>
    </row>
    <row r="10" spans="1:21">
      <c r="B10" s="5" t="s">
        <v>31</v>
      </c>
    </row>
    <row r="11" spans="1:21" ht="16">
      <c r="A11" s="45" t="s">
        <v>11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21">
      <c r="A12" s="8" t="s">
        <v>30</v>
      </c>
      <c r="B12" s="7" t="s">
        <v>111</v>
      </c>
      <c r="C12" s="7" t="s">
        <v>112</v>
      </c>
      <c r="D12" s="7" t="s">
        <v>113</v>
      </c>
      <c r="E12" s="7" t="s">
        <v>315</v>
      </c>
      <c r="F12" s="7" t="s">
        <v>299</v>
      </c>
      <c r="G12" s="9" t="s">
        <v>19</v>
      </c>
      <c r="H12" s="9" t="s">
        <v>20</v>
      </c>
      <c r="I12" s="9" t="s">
        <v>29</v>
      </c>
      <c r="J12" s="8"/>
      <c r="K12" s="9" t="s">
        <v>40</v>
      </c>
      <c r="L12" s="9" t="s">
        <v>42</v>
      </c>
      <c r="M12" s="10" t="s">
        <v>67</v>
      </c>
      <c r="N12" s="8"/>
      <c r="O12" s="9" t="s">
        <v>29</v>
      </c>
      <c r="P12" s="9" t="s">
        <v>58</v>
      </c>
      <c r="Q12" s="9" t="s">
        <v>76</v>
      </c>
      <c r="R12" s="8"/>
      <c r="S12" s="8" t="str">
        <f>"445,0"</f>
        <v>445,0</v>
      </c>
      <c r="T12" s="8" t="str">
        <f>"287,2475"</f>
        <v>287,2475</v>
      </c>
      <c r="U12" s="7" t="s">
        <v>114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4.5" style="6" customWidth="1"/>
    <col min="10" max="10" width="4.83203125" style="6" customWidth="1"/>
    <col min="11" max="11" width="10.5" style="22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4" t="s">
        <v>275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8</v>
      </c>
      <c r="H3" s="28"/>
      <c r="I3" s="28"/>
      <c r="J3" s="28"/>
      <c r="K3" s="26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7"/>
      <c r="L4" s="29"/>
      <c r="M4" s="31"/>
    </row>
    <row r="5" spans="1:13" ht="16">
      <c r="A5" s="32" t="s">
        <v>192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99</v>
      </c>
      <c r="B6" s="7" t="s">
        <v>193</v>
      </c>
      <c r="C6" s="7" t="s">
        <v>194</v>
      </c>
      <c r="D6" s="7" t="s">
        <v>195</v>
      </c>
      <c r="E6" s="7" t="s">
        <v>315</v>
      </c>
      <c r="F6" s="7" t="s">
        <v>196</v>
      </c>
      <c r="G6" s="10" t="s">
        <v>141</v>
      </c>
      <c r="H6" s="10" t="s">
        <v>39</v>
      </c>
      <c r="I6" s="10" t="s">
        <v>39</v>
      </c>
      <c r="J6" s="8"/>
      <c r="K6" s="23">
        <v>0</v>
      </c>
      <c r="L6" s="8" t="str">
        <f>"0,0000"</f>
        <v>0,0000</v>
      </c>
      <c r="M6" s="7" t="s">
        <v>310</v>
      </c>
    </row>
    <row r="7" spans="1:13">
      <c r="B7" s="5" t="s">
        <v>31</v>
      </c>
    </row>
    <row r="8" spans="1:13" ht="16">
      <c r="A8" s="45" t="s">
        <v>197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198</v>
      </c>
      <c r="C9" s="7" t="s">
        <v>292</v>
      </c>
      <c r="D9" s="7" t="s">
        <v>199</v>
      </c>
      <c r="E9" s="7" t="s">
        <v>314</v>
      </c>
      <c r="F9" s="7" t="s">
        <v>200</v>
      </c>
      <c r="G9" s="9" t="s">
        <v>176</v>
      </c>
      <c r="H9" s="10" t="s">
        <v>37</v>
      </c>
      <c r="I9" s="10" t="s">
        <v>94</v>
      </c>
      <c r="J9" s="8"/>
      <c r="K9" s="23" t="str">
        <f>"75,0"</f>
        <v>75,0</v>
      </c>
      <c r="L9" s="8" t="str">
        <f>"84,7125"</f>
        <v>84,7125</v>
      </c>
      <c r="M9" s="7" t="s">
        <v>310</v>
      </c>
    </row>
    <row r="10" spans="1:13">
      <c r="B10" s="5" t="s">
        <v>31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4" t="s">
        <v>274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8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11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182</v>
      </c>
      <c r="C6" s="7" t="s">
        <v>183</v>
      </c>
      <c r="D6" s="7" t="s">
        <v>184</v>
      </c>
      <c r="E6" s="7" t="s">
        <v>315</v>
      </c>
      <c r="F6" s="7" t="s">
        <v>185</v>
      </c>
      <c r="G6" s="10" t="s">
        <v>19</v>
      </c>
      <c r="H6" s="10" t="s">
        <v>19</v>
      </c>
      <c r="I6" s="9" t="s">
        <v>19</v>
      </c>
      <c r="J6" s="8"/>
      <c r="K6" s="8" t="str">
        <f>"140,0"</f>
        <v>140,0</v>
      </c>
      <c r="L6" s="8" t="str">
        <f>"91,3920"</f>
        <v>91,3920</v>
      </c>
      <c r="M6" s="7" t="s">
        <v>310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4" t="s">
        <v>279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9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137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138</v>
      </c>
      <c r="C6" s="7" t="s">
        <v>139</v>
      </c>
      <c r="D6" s="7" t="s">
        <v>140</v>
      </c>
      <c r="E6" s="7" t="s">
        <v>315</v>
      </c>
      <c r="F6" s="7" t="s">
        <v>299</v>
      </c>
      <c r="G6" s="10" t="s">
        <v>141</v>
      </c>
      <c r="H6" s="9" t="s">
        <v>141</v>
      </c>
      <c r="I6" s="9" t="s">
        <v>39</v>
      </c>
      <c r="J6" s="8"/>
      <c r="K6" s="8" t="str">
        <f>"50,0"</f>
        <v>50,0</v>
      </c>
      <c r="L6" s="8" t="str">
        <f>"59,3300"</f>
        <v>59,3300</v>
      </c>
      <c r="M6" s="7" t="s">
        <v>119</v>
      </c>
    </row>
    <row r="7" spans="1:13">
      <c r="B7" s="5" t="s">
        <v>31</v>
      </c>
    </row>
    <row r="8" spans="1:13" ht="16">
      <c r="A8" s="45" t="s">
        <v>43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12" t="s">
        <v>30</v>
      </c>
      <c r="B9" s="11" t="s">
        <v>100</v>
      </c>
      <c r="C9" s="11" t="s">
        <v>101</v>
      </c>
      <c r="D9" s="11" t="s">
        <v>102</v>
      </c>
      <c r="E9" s="11" t="s">
        <v>313</v>
      </c>
      <c r="F9" s="11" t="s">
        <v>299</v>
      </c>
      <c r="G9" s="15" t="s">
        <v>40</v>
      </c>
      <c r="H9" s="15" t="s">
        <v>51</v>
      </c>
      <c r="I9" s="15" t="s">
        <v>52</v>
      </c>
      <c r="J9" s="12"/>
      <c r="K9" s="12" t="str">
        <f>"112,5"</f>
        <v>112,5</v>
      </c>
      <c r="L9" s="12" t="str">
        <f>"89,3475"</f>
        <v>89,3475</v>
      </c>
      <c r="M9" s="11" t="s">
        <v>310</v>
      </c>
    </row>
    <row r="10" spans="1:13">
      <c r="A10" s="14" t="s">
        <v>30</v>
      </c>
      <c r="B10" s="13" t="s">
        <v>142</v>
      </c>
      <c r="C10" s="13" t="s">
        <v>143</v>
      </c>
      <c r="D10" s="13" t="s">
        <v>144</v>
      </c>
      <c r="E10" s="13" t="s">
        <v>315</v>
      </c>
      <c r="F10" s="13" t="s">
        <v>145</v>
      </c>
      <c r="G10" s="17" t="s">
        <v>38</v>
      </c>
      <c r="H10" s="17" t="s">
        <v>40</v>
      </c>
      <c r="I10" s="17" t="s">
        <v>42</v>
      </c>
      <c r="J10" s="14"/>
      <c r="K10" s="14" t="str">
        <f>"110,0"</f>
        <v>110,0</v>
      </c>
      <c r="L10" s="14" t="str">
        <f>"84,8100"</f>
        <v>84,8100</v>
      </c>
      <c r="M10" s="13" t="s">
        <v>310</v>
      </c>
    </row>
    <row r="11" spans="1:13">
      <c r="B11" s="5" t="s">
        <v>31</v>
      </c>
    </row>
    <row r="12" spans="1:13" ht="16">
      <c r="A12" s="45" t="s">
        <v>72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3">
      <c r="A13" s="12" t="s">
        <v>30</v>
      </c>
      <c r="B13" s="11" t="s">
        <v>146</v>
      </c>
      <c r="C13" s="11" t="s">
        <v>147</v>
      </c>
      <c r="D13" s="11" t="s">
        <v>148</v>
      </c>
      <c r="E13" s="11" t="s">
        <v>315</v>
      </c>
      <c r="F13" s="11" t="s">
        <v>36</v>
      </c>
      <c r="G13" s="15" t="s">
        <v>20</v>
      </c>
      <c r="H13" s="15" t="s">
        <v>21</v>
      </c>
      <c r="I13" s="15" t="s">
        <v>149</v>
      </c>
      <c r="J13" s="12"/>
      <c r="K13" s="12" t="str">
        <f>"157,5"</f>
        <v>157,5</v>
      </c>
      <c r="L13" s="12" t="str">
        <f>"106,0605"</f>
        <v>106,0605</v>
      </c>
      <c r="M13" s="11" t="s">
        <v>310</v>
      </c>
    </row>
    <row r="14" spans="1:13">
      <c r="A14" s="14" t="s">
        <v>171</v>
      </c>
      <c r="B14" s="13" t="s">
        <v>150</v>
      </c>
      <c r="C14" s="13" t="s">
        <v>151</v>
      </c>
      <c r="D14" s="13" t="s">
        <v>152</v>
      </c>
      <c r="E14" s="13" t="s">
        <v>315</v>
      </c>
      <c r="F14" s="13" t="s">
        <v>153</v>
      </c>
      <c r="G14" s="17" t="s">
        <v>69</v>
      </c>
      <c r="H14" s="17" t="s">
        <v>90</v>
      </c>
      <c r="I14" s="17" t="s">
        <v>154</v>
      </c>
      <c r="J14" s="14"/>
      <c r="K14" s="14" t="str">
        <f>"132,5"</f>
        <v>132,5</v>
      </c>
      <c r="L14" s="14" t="str">
        <f>"89,3580"</f>
        <v>89,3580</v>
      </c>
      <c r="M14" s="13" t="s">
        <v>155</v>
      </c>
    </row>
    <row r="15" spans="1:13">
      <c r="B15" s="5" t="s">
        <v>31</v>
      </c>
    </row>
    <row r="16" spans="1:13" ht="16">
      <c r="A16" s="45" t="s">
        <v>11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>
      <c r="A17" s="12" t="s">
        <v>30</v>
      </c>
      <c r="B17" s="11" t="s">
        <v>156</v>
      </c>
      <c r="C17" s="11" t="s">
        <v>157</v>
      </c>
      <c r="D17" s="11" t="s">
        <v>158</v>
      </c>
      <c r="E17" s="11" t="s">
        <v>315</v>
      </c>
      <c r="F17" s="11" t="s">
        <v>159</v>
      </c>
      <c r="G17" s="15" t="s">
        <v>76</v>
      </c>
      <c r="H17" s="15" t="s">
        <v>27</v>
      </c>
      <c r="I17" s="15" t="s">
        <v>160</v>
      </c>
      <c r="J17" s="12"/>
      <c r="K17" s="12" t="str">
        <f>"182,5"</f>
        <v>182,5</v>
      </c>
      <c r="L17" s="12" t="str">
        <f>"116,7635"</f>
        <v>116,7635</v>
      </c>
      <c r="M17" s="11" t="s">
        <v>161</v>
      </c>
    </row>
    <row r="18" spans="1:13">
      <c r="A18" s="14" t="s">
        <v>30</v>
      </c>
      <c r="B18" s="13" t="s">
        <v>162</v>
      </c>
      <c r="C18" s="13" t="s">
        <v>293</v>
      </c>
      <c r="D18" s="13" t="s">
        <v>158</v>
      </c>
      <c r="E18" s="13" t="s">
        <v>316</v>
      </c>
      <c r="F18" s="13" t="s">
        <v>300</v>
      </c>
      <c r="G18" s="17" t="s">
        <v>68</v>
      </c>
      <c r="H18" s="17" t="s">
        <v>154</v>
      </c>
      <c r="I18" s="18" t="s">
        <v>163</v>
      </c>
      <c r="J18" s="14"/>
      <c r="K18" s="14" t="str">
        <f>"132,5"</f>
        <v>132,5</v>
      </c>
      <c r="L18" s="14" t="str">
        <f>"85,9603"</f>
        <v>85,9603</v>
      </c>
      <c r="M18" s="13" t="s">
        <v>310</v>
      </c>
    </row>
    <row r="19" spans="1:13">
      <c r="B19" s="5" t="s">
        <v>31</v>
      </c>
    </row>
    <row r="20" spans="1:13" ht="16">
      <c r="A20" s="45" t="s">
        <v>24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>
      <c r="A21" s="12" t="s">
        <v>30</v>
      </c>
      <c r="B21" s="11" t="s">
        <v>164</v>
      </c>
      <c r="C21" s="11" t="s">
        <v>165</v>
      </c>
      <c r="D21" s="11" t="s">
        <v>166</v>
      </c>
      <c r="E21" s="11" t="s">
        <v>315</v>
      </c>
      <c r="F21" s="11" t="s">
        <v>167</v>
      </c>
      <c r="G21" s="16" t="s">
        <v>20</v>
      </c>
      <c r="H21" s="15" t="s">
        <v>29</v>
      </c>
      <c r="I21" s="16" t="s">
        <v>168</v>
      </c>
      <c r="J21" s="12"/>
      <c r="K21" s="12" t="str">
        <f>"160,0"</f>
        <v>160,0</v>
      </c>
      <c r="L21" s="12" t="str">
        <f>"94,2400"</f>
        <v>94,2400</v>
      </c>
      <c r="M21" s="11" t="s">
        <v>310</v>
      </c>
    </row>
    <row r="22" spans="1:13">
      <c r="A22" s="14" t="s">
        <v>30</v>
      </c>
      <c r="B22" s="13" t="s">
        <v>169</v>
      </c>
      <c r="C22" s="13" t="s">
        <v>294</v>
      </c>
      <c r="D22" s="13" t="s">
        <v>170</v>
      </c>
      <c r="E22" s="13" t="s">
        <v>316</v>
      </c>
      <c r="F22" s="13" t="s">
        <v>80</v>
      </c>
      <c r="G22" s="17" t="s">
        <v>67</v>
      </c>
      <c r="H22" s="18" t="s">
        <v>154</v>
      </c>
      <c r="I22" s="17" t="s">
        <v>154</v>
      </c>
      <c r="J22" s="14"/>
      <c r="K22" s="14" t="str">
        <f>"132,5"</f>
        <v>132,5</v>
      </c>
      <c r="L22" s="14" t="str">
        <f>"78,6591"</f>
        <v>78,6591</v>
      </c>
      <c r="M22" s="13" t="s">
        <v>83</v>
      </c>
    </row>
    <row r="23" spans="1:13">
      <c r="B23" s="5" t="s">
        <v>31</v>
      </c>
    </row>
  </sheetData>
  <mergeCells count="16">
    <mergeCell ref="A8:J8"/>
    <mergeCell ref="A12:J12"/>
    <mergeCell ref="A16:J16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34" t="s">
        <v>280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9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11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115</v>
      </c>
      <c r="C6" s="7" t="s">
        <v>116</v>
      </c>
      <c r="D6" s="7" t="s">
        <v>117</v>
      </c>
      <c r="E6" s="7" t="s">
        <v>315</v>
      </c>
      <c r="F6" s="7" t="s">
        <v>118</v>
      </c>
      <c r="G6" s="10" t="s">
        <v>19</v>
      </c>
      <c r="H6" s="9" t="s">
        <v>19</v>
      </c>
      <c r="I6" s="10" t="s">
        <v>20</v>
      </c>
      <c r="J6" s="8"/>
      <c r="K6" s="8" t="str">
        <f>"140,0"</f>
        <v>140,0</v>
      </c>
      <c r="L6" s="8" t="str">
        <f>"91,1540"</f>
        <v>91,1540</v>
      </c>
      <c r="M6" s="7" t="s">
        <v>119</v>
      </c>
    </row>
    <row r="7" spans="1:13">
      <c r="B7" s="5" t="s">
        <v>31</v>
      </c>
    </row>
    <row r="8" spans="1:13" ht="16">
      <c r="A8" s="45" t="s">
        <v>84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120</v>
      </c>
      <c r="C9" s="7" t="s">
        <v>121</v>
      </c>
      <c r="D9" s="7" t="s">
        <v>122</v>
      </c>
      <c r="E9" s="7" t="s">
        <v>315</v>
      </c>
      <c r="F9" s="7" t="s">
        <v>123</v>
      </c>
      <c r="G9" s="9" t="s">
        <v>76</v>
      </c>
      <c r="H9" s="10" t="s">
        <v>27</v>
      </c>
      <c r="I9" s="10" t="s">
        <v>16</v>
      </c>
      <c r="J9" s="8"/>
      <c r="K9" s="8" t="str">
        <f>"175,0"</f>
        <v>175,0</v>
      </c>
      <c r="L9" s="8" t="str">
        <f>"107,4325"</f>
        <v>107,4325</v>
      </c>
      <c r="M9" s="7" t="s">
        <v>301</v>
      </c>
    </row>
    <row r="10" spans="1:13">
      <c r="B10" s="5" t="s">
        <v>31</v>
      </c>
    </row>
    <row r="11" spans="1:13" ht="16">
      <c r="A11" s="45" t="s">
        <v>24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3">
      <c r="A12" s="8" t="s">
        <v>30</v>
      </c>
      <c r="B12" s="7" t="s">
        <v>124</v>
      </c>
      <c r="C12" s="7" t="s">
        <v>125</v>
      </c>
      <c r="D12" s="7" t="s">
        <v>126</v>
      </c>
      <c r="E12" s="7" t="s">
        <v>315</v>
      </c>
      <c r="F12" s="7" t="s">
        <v>127</v>
      </c>
      <c r="G12" s="9" t="s">
        <v>17</v>
      </c>
      <c r="H12" s="9" t="s">
        <v>128</v>
      </c>
      <c r="I12" s="8"/>
      <c r="J12" s="8"/>
      <c r="K12" s="8" t="str">
        <f>"205,0"</f>
        <v>205,0</v>
      </c>
      <c r="L12" s="8" t="str">
        <f>"120,7040"</f>
        <v>120,7040</v>
      </c>
      <c r="M12" s="7" t="s">
        <v>129</v>
      </c>
    </row>
    <row r="13" spans="1:13">
      <c r="B13" s="5" t="s">
        <v>31</v>
      </c>
    </row>
    <row r="14" spans="1:13" ht="16">
      <c r="A14" s="45" t="s">
        <v>95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3">
      <c r="A15" s="8" t="s">
        <v>30</v>
      </c>
      <c r="B15" s="7" t="s">
        <v>130</v>
      </c>
      <c r="C15" s="7" t="s">
        <v>131</v>
      </c>
      <c r="D15" s="7" t="s">
        <v>132</v>
      </c>
      <c r="E15" s="7" t="s">
        <v>315</v>
      </c>
      <c r="F15" s="7" t="s">
        <v>133</v>
      </c>
      <c r="G15" s="9" t="s">
        <v>22</v>
      </c>
      <c r="H15" s="9" t="s">
        <v>134</v>
      </c>
      <c r="I15" s="9" t="s">
        <v>110</v>
      </c>
      <c r="J15" s="8"/>
      <c r="K15" s="8" t="str">
        <f>"235,0"</f>
        <v>235,0</v>
      </c>
      <c r="L15" s="8" t="str">
        <f>"135,0075"</f>
        <v>135,0075</v>
      </c>
      <c r="M15" s="7" t="s">
        <v>135</v>
      </c>
    </row>
    <row r="16" spans="1:13">
      <c r="B16" s="5" t="s">
        <v>31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4" t="s">
        <v>269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9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72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258</v>
      </c>
      <c r="C6" s="7" t="s">
        <v>259</v>
      </c>
      <c r="D6" s="7" t="s">
        <v>260</v>
      </c>
      <c r="E6" s="7" t="s">
        <v>315</v>
      </c>
      <c r="F6" s="7" t="s">
        <v>302</v>
      </c>
      <c r="G6" s="9" t="s">
        <v>58</v>
      </c>
      <c r="H6" s="9" t="s">
        <v>18</v>
      </c>
      <c r="I6" s="9" t="s">
        <v>22</v>
      </c>
      <c r="J6" s="8"/>
      <c r="K6" s="8" t="str">
        <f>"210,0"</f>
        <v>210,0</v>
      </c>
      <c r="L6" s="8" t="str">
        <f>"136,2270"</f>
        <v>136,2270</v>
      </c>
      <c r="M6" s="7" t="s">
        <v>310</v>
      </c>
    </row>
    <row r="7" spans="1:13">
      <c r="B7" s="5" t="s">
        <v>31</v>
      </c>
    </row>
    <row r="8" spans="1:13" ht="16">
      <c r="A8" s="45" t="s">
        <v>11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261</v>
      </c>
      <c r="C9" s="7" t="s">
        <v>262</v>
      </c>
      <c r="D9" s="7" t="s">
        <v>263</v>
      </c>
      <c r="E9" s="7" t="s">
        <v>315</v>
      </c>
      <c r="F9" s="7" t="s">
        <v>264</v>
      </c>
      <c r="G9" s="9" t="s">
        <v>265</v>
      </c>
      <c r="H9" s="10" t="s">
        <v>266</v>
      </c>
      <c r="I9" s="9" t="s">
        <v>267</v>
      </c>
      <c r="J9" s="8"/>
      <c r="K9" s="8" t="str">
        <f>"292,5"</f>
        <v>292,5</v>
      </c>
      <c r="L9" s="8" t="str">
        <f>"179,3025"</f>
        <v>179,3025</v>
      </c>
      <c r="M9" s="7" t="s">
        <v>268</v>
      </c>
    </row>
    <row r="10" spans="1:13">
      <c r="B10" s="5" t="s">
        <v>31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34" t="s">
        <v>277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309</v>
      </c>
      <c r="B3" s="46" t="s">
        <v>0</v>
      </c>
      <c r="C3" s="44" t="s">
        <v>311</v>
      </c>
      <c r="D3" s="44" t="s">
        <v>7</v>
      </c>
      <c r="E3" s="28" t="s">
        <v>312</v>
      </c>
      <c r="F3" s="28" t="s">
        <v>6</v>
      </c>
      <c r="G3" s="28" t="s">
        <v>10</v>
      </c>
      <c r="H3" s="28"/>
      <c r="I3" s="28"/>
      <c r="J3" s="28"/>
      <c r="K3" s="28" t="s">
        <v>136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54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30</v>
      </c>
      <c r="B6" s="7" t="s">
        <v>62</v>
      </c>
      <c r="C6" s="7" t="s">
        <v>63</v>
      </c>
      <c r="D6" s="7" t="s">
        <v>64</v>
      </c>
      <c r="E6" s="7" t="s">
        <v>315</v>
      </c>
      <c r="F6" s="7" t="s">
        <v>65</v>
      </c>
      <c r="G6" s="9" t="s">
        <v>28</v>
      </c>
      <c r="H6" s="9" t="s">
        <v>70</v>
      </c>
      <c r="I6" s="10" t="s">
        <v>18</v>
      </c>
      <c r="J6" s="8"/>
      <c r="K6" s="8" t="str">
        <f>"197,5"</f>
        <v>197,5</v>
      </c>
      <c r="L6" s="8" t="str">
        <f>"144,1750"</f>
        <v>144,1750</v>
      </c>
      <c r="M6" s="7" t="s">
        <v>71</v>
      </c>
    </row>
    <row r="7" spans="1:13">
      <c r="B7" s="5" t="s">
        <v>31</v>
      </c>
    </row>
    <row r="8" spans="1:13" ht="16">
      <c r="A8" s="45" t="s">
        <v>11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30</v>
      </c>
      <c r="B9" s="7" t="s">
        <v>182</v>
      </c>
      <c r="C9" s="7" t="s">
        <v>183</v>
      </c>
      <c r="D9" s="7" t="s">
        <v>184</v>
      </c>
      <c r="E9" s="7" t="s">
        <v>315</v>
      </c>
      <c r="F9" s="7" t="s">
        <v>185</v>
      </c>
      <c r="G9" s="10" t="s">
        <v>19</v>
      </c>
      <c r="H9" s="9" t="s">
        <v>19</v>
      </c>
      <c r="I9" s="10" t="s">
        <v>181</v>
      </c>
      <c r="J9" s="8"/>
      <c r="K9" s="8" t="str">
        <f>"140,0"</f>
        <v>140,0</v>
      </c>
      <c r="L9" s="8" t="str">
        <f>"91,3920"</f>
        <v>91,3920</v>
      </c>
      <c r="M9" s="7" t="s">
        <v>310</v>
      </c>
    </row>
    <row r="10" spans="1:13">
      <c r="B10" s="5" t="s">
        <v>31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IPL ПЛ без экипировки ДК</vt:lpstr>
      <vt:lpstr>IPL ПЛ без экипировки</vt:lpstr>
      <vt:lpstr>IPL ПЛ в бинтах ДК</vt:lpstr>
      <vt:lpstr>IPL Присед без экипировки ДК</vt:lpstr>
      <vt:lpstr>IPL Присед в бинтах ДК</vt:lpstr>
      <vt:lpstr>IPL Жим без экипировки ДК</vt:lpstr>
      <vt:lpstr>IPL Жим без экипировки</vt:lpstr>
      <vt:lpstr>СПР Жим софт однопетельная</vt:lpstr>
      <vt:lpstr>IPL Тяга без экипировки ДК</vt:lpstr>
      <vt:lpstr>IPL Тяга без экипировки</vt:lpstr>
      <vt:lpstr>IPL Тяга однослой</vt:lpstr>
      <vt:lpstr>СПР Пауэрспорт ДК</vt:lpstr>
      <vt:lpstr>СПР Жим стоя ДК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2020-12-23T10:55:07Z</dcterms:modified>
</cp:coreProperties>
</file>