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Ноябрь/"/>
    </mc:Choice>
  </mc:AlternateContent>
  <xr:revisionPtr revIDLastSave="0" documentId="13_ncr:1_{2371D3F1-9BF3-B64F-8478-4EFF8AB31025}" xr6:coauthVersionLast="45" xr6:coauthVersionMax="45" xr10:uidLastSave="{00000000-0000-0000-0000-000000000000}"/>
  <bookViews>
    <workbookView xWindow="480" yWindow="460" windowWidth="28320" windowHeight="15520" firstSheet="10" activeTab="14" xr2:uid="{00000000-000D-0000-FFFF-FFFF00000000}"/>
  </bookViews>
  <sheets>
    <sheet name="IPL ПЛ без экипировки ДК" sheetId="12" r:id="rId1"/>
    <sheet name="IPL ПЛ без экипировки" sheetId="11" r:id="rId2"/>
    <sheet name="IPL ПЛ в бинтах ДК" sheetId="14" r:id="rId3"/>
    <sheet name="IPL Двоеборье без экип ДК" sheetId="30" r:id="rId4"/>
    <sheet name="IPL Двоеборье без экип" sheetId="29" r:id="rId5"/>
    <sheet name="IPL Присед в бинтах ДК" sheetId="40" r:id="rId6"/>
    <sheet name="IPL Присед в бинтах" sheetId="39" r:id="rId7"/>
    <sheet name="IPL Жим без экипировки ДК" sheetId="20" r:id="rId8"/>
    <sheet name="IPL Жим без экипировки" sheetId="19" r:id="rId9"/>
    <sheet name="СПР Жим софт однопетельная ДК" sheetId="6" r:id="rId10"/>
    <sheet name="СПР Жим софт однопетельная" sheetId="5" r:id="rId11"/>
    <sheet name="СПР Жим софт многопетельная" sheetId="7" r:id="rId12"/>
    <sheet name="IPL Тяга без экипировки ДК" sheetId="26" r:id="rId13"/>
    <sheet name="IPL Тяга без экипировки" sheetId="25" r:id="rId14"/>
    <sheet name="WRPF Подъем на бицепс" sheetId="9" r:id="rId15"/>
  </sheets>
  <definedNames>
    <definedName name="_FilterDatabase" localSheetId="10" hidden="1">'СПР Жим софт однопетельная'!$A$1:$K$3</definedName>
  </definedName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20" l="1"/>
  <c r="L31" i="20"/>
  <c r="L25" i="20"/>
  <c r="L26" i="20"/>
  <c r="L27" i="20"/>
  <c r="L28" i="20"/>
  <c r="L24" i="20"/>
  <c r="L20" i="20"/>
  <c r="L19" i="20"/>
  <c r="L16" i="20"/>
  <c r="L15" i="20"/>
  <c r="L14" i="20"/>
  <c r="L10" i="20"/>
  <c r="L9" i="20"/>
  <c r="L6" i="20"/>
  <c r="L24" i="19"/>
  <c r="L21" i="19"/>
  <c r="L17" i="19"/>
  <c r="L14" i="19"/>
  <c r="L13" i="19"/>
  <c r="L12" i="19"/>
  <c r="L9" i="19"/>
  <c r="L16" i="26"/>
  <c r="L15" i="26"/>
  <c r="L12" i="26"/>
  <c r="L9" i="26"/>
  <c r="L6" i="26"/>
  <c r="L12" i="25"/>
  <c r="L9" i="25"/>
  <c r="L6" i="25"/>
  <c r="L6" i="39"/>
  <c r="L6" i="40"/>
  <c r="P9" i="29"/>
  <c r="P6" i="29"/>
  <c r="T6" i="14"/>
  <c r="T26" i="11"/>
  <c r="T25" i="11"/>
  <c r="T21" i="11"/>
  <c r="S21" i="11"/>
  <c r="T18" i="11"/>
  <c r="T13" i="11"/>
  <c r="T16" i="11"/>
  <c r="T12" i="11"/>
  <c r="T9" i="11"/>
  <c r="T6" i="11"/>
  <c r="T26" i="12"/>
  <c r="T25" i="12"/>
  <c r="T22" i="12"/>
  <c r="T19" i="12"/>
  <c r="T16" i="12"/>
  <c r="T13" i="12"/>
  <c r="T10" i="12"/>
  <c r="T9" i="12"/>
  <c r="T6" i="12"/>
  <c r="K6" i="40"/>
  <c r="K6" i="39"/>
  <c r="P9" i="30"/>
  <c r="O9" i="30"/>
  <c r="P6" i="30"/>
  <c r="O9" i="29"/>
  <c r="O6" i="29"/>
  <c r="K16" i="26"/>
  <c r="K15" i="26"/>
  <c r="K12" i="26"/>
  <c r="K9" i="26"/>
  <c r="K6" i="26"/>
  <c r="L15" i="25"/>
  <c r="K15" i="25"/>
  <c r="K12" i="25"/>
  <c r="K9" i="25"/>
  <c r="K6" i="25"/>
  <c r="K34" i="20"/>
  <c r="K31" i="20"/>
  <c r="K28" i="20"/>
  <c r="K27" i="20"/>
  <c r="K26" i="20"/>
  <c r="K25" i="20"/>
  <c r="K24" i="20"/>
  <c r="L21" i="20"/>
  <c r="K20" i="20"/>
  <c r="K19" i="20"/>
  <c r="K16" i="20"/>
  <c r="K15" i="20"/>
  <c r="K14" i="20"/>
  <c r="L11" i="20"/>
  <c r="K10" i="20"/>
  <c r="K9" i="20"/>
  <c r="K6" i="20"/>
  <c r="K24" i="19"/>
  <c r="K21" i="19"/>
  <c r="L18" i="19"/>
  <c r="K17" i="19"/>
  <c r="K14" i="19"/>
  <c r="K13" i="19"/>
  <c r="K12" i="19"/>
  <c r="K9" i="19"/>
  <c r="L6" i="19"/>
  <c r="S6" i="14"/>
  <c r="S26" i="12"/>
  <c r="S25" i="12"/>
  <c r="S22" i="12"/>
  <c r="S19" i="12"/>
  <c r="S16" i="12"/>
  <c r="S13" i="12"/>
  <c r="S10" i="12"/>
  <c r="S9" i="12"/>
  <c r="S6" i="12"/>
  <c r="S26" i="11"/>
  <c r="S25" i="11"/>
  <c r="S18" i="11"/>
  <c r="S17" i="11"/>
  <c r="S16" i="11"/>
  <c r="S13" i="11"/>
  <c r="S12" i="11"/>
  <c r="S9" i="11"/>
  <c r="S6" i="11"/>
  <c r="L19" i="9"/>
  <c r="K19" i="9"/>
  <c r="L16" i="9"/>
  <c r="K16" i="9"/>
  <c r="L15" i="9"/>
  <c r="K15" i="9"/>
  <c r="L14" i="9"/>
  <c r="K14" i="9"/>
  <c r="L11" i="9"/>
  <c r="K11" i="9"/>
  <c r="L10" i="9"/>
  <c r="K10" i="9"/>
  <c r="L9" i="9"/>
  <c r="K9" i="9"/>
  <c r="L6" i="9"/>
  <c r="K6" i="9"/>
  <c r="L9" i="7"/>
  <c r="K9" i="7"/>
  <c r="L6" i="7"/>
  <c r="K6" i="7"/>
  <c r="L9" i="6"/>
  <c r="K9" i="6"/>
  <c r="L6" i="6"/>
  <c r="K6" i="6"/>
  <c r="L10" i="5"/>
  <c r="K10" i="5"/>
  <c r="L9" i="5"/>
  <c r="K9" i="5"/>
  <c r="L6" i="5"/>
  <c r="K6" i="5"/>
</calcChain>
</file>

<file path=xl/sharedStrings.xml><?xml version="1.0" encoding="utf-8"?>
<sst xmlns="http://schemas.openxmlformats.org/spreadsheetml/2006/main" count="1282" uniqueCount="390">
  <si>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</si>
  <si>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</si>
  <si>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</si>
  <si>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</si>
  <si>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</si>
  <si>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</si>
  <si>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</si>
  <si>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</si>
  <si>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Жим лёжа</t>
  </si>
  <si>
    <t>ВЕСОВАЯ КАТЕГОРИЯ   100</t>
  </si>
  <si>
    <t>Стасюк Денис</t>
  </si>
  <si>
    <t>Открытая (30.05.1993)/27</t>
  </si>
  <si>
    <t>90,85</t>
  </si>
  <si>
    <t>220,0</t>
  </si>
  <si>
    <t>230,0</t>
  </si>
  <si>
    <t>240,0</t>
  </si>
  <si>
    <t xml:space="preserve">Стасюк А. </t>
  </si>
  <si>
    <t>ВЕСОВАЯ КАТЕГОРИЯ   110</t>
  </si>
  <si>
    <t>Стасюк Артем</t>
  </si>
  <si>
    <t>109,00</t>
  </si>
  <si>
    <t>300,0</t>
  </si>
  <si>
    <t>Гайдай Роман</t>
  </si>
  <si>
    <t>Открытая (09.03.1994)/26</t>
  </si>
  <si>
    <t>102,80</t>
  </si>
  <si>
    <t>200,0</t>
  </si>
  <si>
    <t>210,0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</si>
  <si>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</si>
  <si>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</si>
  <si>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</si>
  <si>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</si>
  <si>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</si>
  <si>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</si>
  <si>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</si>
  <si>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</si>
  <si>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Gloss </t>
  </si>
  <si>
    <t>110</t>
  </si>
  <si>
    <t>100</t>
  </si>
  <si>
    <t>Результат</t>
  </si>
  <si>
    <t>1</t>
  </si>
  <si>
    <t/>
  </si>
  <si>
    <t>2</t>
  </si>
  <si>
    <t>ВЕСОВАЯ КАТЕГОРИЯ   82.5</t>
  </si>
  <si>
    <t>Григорян Эдуард</t>
  </si>
  <si>
    <t>Открытая (12.05.1977)/43</t>
  </si>
  <si>
    <t>78,65</t>
  </si>
  <si>
    <t>232,5</t>
  </si>
  <si>
    <t>ВЕСОВАЯ КАТЕГОРИЯ   90</t>
  </si>
  <si>
    <t>Ткаченко Дмитрий</t>
  </si>
  <si>
    <t>Открытая (09.04.1981)/39</t>
  </si>
  <si>
    <t>88,00</t>
  </si>
  <si>
    <t>225,0</t>
  </si>
  <si>
    <t>82.5</t>
  </si>
  <si>
    <t>90</t>
  </si>
  <si>
    <t>Медведева Юлия</t>
  </si>
  <si>
    <t>Открытая (08.07.1979)/41</t>
  </si>
  <si>
    <t>81,60</t>
  </si>
  <si>
    <t xml:space="preserve">Новосибирск/Новосибирская область </t>
  </si>
  <si>
    <t>Богатырёв Денис</t>
  </si>
  <si>
    <t>Открытая (23.03.1987)/33</t>
  </si>
  <si>
    <t>99,00</t>
  </si>
  <si>
    <t>260,0</t>
  </si>
  <si>
    <t>280,0</t>
  </si>
  <si>
    <t>ВЕСОВАЯ КАТЕГОРИЯ   67.5</t>
  </si>
  <si>
    <t>Тихомиров Николай</t>
  </si>
  <si>
    <t>Мастера 60+ (21.12.1956)/63</t>
  </si>
  <si>
    <t>66,40</t>
  </si>
  <si>
    <t>45,0</t>
  </si>
  <si>
    <t>50,0</t>
  </si>
  <si>
    <t>ВЕСОВАЯ КАТЕГОРИЯ   75</t>
  </si>
  <si>
    <t>Сухоруких Анатолий</t>
  </si>
  <si>
    <t>Открытая (25.08.1994)/26</t>
  </si>
  <si>
    <t>73,75</t>
  </si>
  <si>
    <t>60,0</t>
  </si>
  <si>
    <t>67,5</t>
  </si>
  <si>
    <t>Жовтовский Сергей</t>
  </si>
  <si>
    <t>Открытая (27.04.1985)/35</t>
  </si>
  <si>
    <t>68,50</t>
  </si>
  <si>
    <t>52,5</t>
  </si>
  <si>
    <t>57,5</t>
  </si>
  <si>
    <t>Арутюнов Артур</t>
  </si>
  <si>
    <t>Открытая (24.06.1987)/33</t>
  </si>
  <si>
    <t>70,20</t>
  </si>
  <si>
    <t xml:space="preserve">Полтавская/Краснодарский край </t>
  </si>
  <si>
    <t>Кутуксиди Денис</t>
  </si>
  <si>
    <t>Открытая (30.01.1990)/30</t>
  </si>
  <si>
    <t>86,90</t>
  </si>
  <si>
    <t>70,0</t>
  </si>
  <si>
    <t>75,0</t>
  </si>
  <si>
    <t>Гончаров Сергей</t>
  </si>
  <si>
    <t>Открытая (11.04.1986)/34</t>
  </si>
  <si>
    <t>87,00</t>
  </si>
  <si>
    <t>62,5</t>
  </si>
  <si>
    <t>Турчин Владимир</t>
  </si>
  <si>
    <t>86,80</t>
  </si>
  <si>
    <t>Ануфриев Дмитрий</t>
  </si>
  <si>
    <t>Открытая (02.01.1985)/35</t>
  </si>
  <si>
    <t>99,80</t>
  </si>
  <si>
    <t>43,6975</t>
  </si>
  <si>
    <t>75</t>
  </si>
  <si>
    <t>42,5069</t>
  </si>
  <si>
    <t>42,1099</t>
  </si>
  <si>
    <t>3</t>
  </si>
  <si>
    <t>Приседание</t>
  </si>
  <si>
    <t>Становая тяга</t>
  </si>
  <si>
    <t>ВЕСОВАЯ КАТЕГОРИЯ   60</t>
  </si>
  <si>
    <t>Костина Евгения</t>
  </si>
  <si>
    <t>Открытая (30.04.1988)/32</t>
  </si>
  <si>
    <t>58,90</t>
  </si>
  <si>
    <t>95,0</t>
  </si>
  <si>
    <t>97,5</t>
  </si>
  <si>
    <t>100,0</t>
  </si>
  <si>
    <t>115,0</t>
  </si>
  <si>
    <t>130,0</t>
  </si>
  <si>
    <t>135,0</t>
  </si>
  <si>
    <t>Антонова Юлия</t>
  </si>
  <si>
    <t>Открытая (01.02.1980)/40</t>
  </si>
  <si>
    <t>63,65</t>
  </si>
  <si>
    <t>160,0</t>
  </si>
  <si>
    <t>170,0</t>
  </si>
  <si>
    <t>177,5</t>
  </si>
  <si>
    <t>90,0</t>
  </si>
  <si>
    <t>180,0</t>
  </si>
  <si>
    <t xml:space="preserve">Анненков Э. </t>
  </si>
  <si>
    <t>Коротич Кирилл</t>
  </si>
  <si>
    <t>89,10</t>
  </si>
  <si>
    <t>215,0</t>
  </si>
  <si>
    <t>222,5</t>
  </si>
  <si>
    <t>145,0</t>
  </si>
  <si>
    <t>150,0</t>
  </si>
  <si>
    <t>250,0</t>
  </si>
  <si>
    <t xml:space="preserve">Поддубный Д. </t>
  </si>
  <si>
    <t>Открытая (15.08.1997)/23</t>
  </si>
  <si>
    <t>Кульбацкий Андрей</t>
  </si>
  <si>
    <t>Открытая (07.12.1975)/44</t>
  </si>
  <si>
    <t>98,00</t>
  </si>
  <si>
    <t>255,0</t>
  </si>
  <si>
    <t>270,0</t>
  </si>
  <si>
    <t>262,5</t>
  </si>
  <si>
    <t>Баранский Денис</t>
  </si>
  <si>
    <t>93,90</t>
  </si>
  <si>
    <t>140,0</t>
  </si>
  <si>
    <t>120,0</t>
  </si>
  <si>
    <t>132,5</t>
  </si>
  <si>
    <t>155,0</t>
  </si>
  <si>
    <t xml:space="preserve">Бураков А. </t>
  </si>
  <si>
    <t>Левченко Богдан</t>
  </si>
  <si>
    <t>Открытая (24.06.1994)/26</t>
  </si>
  <si>
    <t>101,80</t>
  </si>
  <si>
    <t>217,5</t>
  </si>
  <si>
    <t>235,0</t>
  </si>
  <si>
    <t>245,0</t>
  </si>
  <si>
    <t>252,5</t>
  </si>
  <si>
    <t xml:space="preserve">Эреджепов Р. </t>
  </si>
  <si>
    <t>Эреджепов Рустем</t>
  </si>
  <si>
    <t>Открытая (05.08.1982)/38</t>
  </si>
  <si>
    <t>106,40</t>
  </si>
  <si>
    <t>ВЕСОВАЯ КАТЕГОРИЯ   125</t>
  </si>
  <si>
    <t>Тиранов Виталий</t>
  </si>
  <si>
    <t>Открытая (30.09.1986)/34</t>
  </si>
  <si>
    <t>124,65</t>
  </si>
  <si>
    <t>175,0</t>
  </si>
  <si>
    <t>Халявка Ростислав</t>
  </si>
  <si>
    <t>Открытая (31.10.1984)/36</t>
  </si>
  <si>
    <t>118,80</t>
  </si>
  <si>
    <t xml:space="preserve">Барсков А. </t>
  </si>
  <si>
    <t>617,5</t>
  </si>
  <si>
    <t>685,0</t>
  </si>
  <si>
    <t>125</t>
  </si>
  <si>
    <t>680,0</t>
  </si>
  <si>
    <t>-</t>
  </si>
  <si>
    <t>ВЕСОВАЯ КАТЕГОРИЯ   52</t>
  </si>
  <si>
    <t>Истраткина Ольга</t>
  </si>
  <si>
    <t>51,80</t>
  </si>
  <si>
    <t>85,0</t>
  </si>
  <si>
    <t>92,5</t>
  </si>
  <si>
    <t xml:space="preserve">Хасая Х. </t>
  </si>
  <si>
    <t>ВЕСОВАЯ КАТЕГОРИЯ   56</t>
  </si>
  <si>
    <t>Новрузова Рена</t>
  </si>
  <si>
    <t>Открытая (17.12.1987)/32</t>
  </si>
  <si>
    <t>54,35</t>
  </si>
  <si>
    <t>110,0</t>
  </si>
  <si>
    <t>55,0</t>
  </si>
  <si>
    <t>105,0</t>
  </si>
  <si>
    <t>122,5</t>
  </si>
  <si>
    <t xml:space="preserve">Салимов У. </t>
  </si>
  <si>
    <t>Гуменюк Любовь</t>
  </si>
  <si>
    <t>Открытая (01.06.1995)/25</t>
  </si>
  <si>
    <t>53,95</t>
  </si>
  <si>
    <t>80,0</t>
  </si>
  <si>
    <t>102,5</t>
  </si>
  <si>
    <t>Чернобай Светлана</t>
  </si>
  <si>
    <t>Открытая (08.12.1978)/41</t>
  </si>
  <si>
    <t>67,10</t>
  </si>
  <si>
    <t>125,0</t>
  </si>
  <si>
    <t>127,5</t>
  </si>
  <si>
    <t>ВЕСОВАЯ КАТЕГОРИЯ   90+</t>
  </si>
  <si>
    <t>Эмираджиева Динара</t>
  </si>
  <si>
    <t>Открытая (24.04.1991)/29</t>
  </si>
  <si>
    <t>114,40</t>
  </si>
  <si>
    <t xml:space="preserve">Остапенко Е. </t>
  </si>
  <si>
    <t>Семенюк Александр</t>
  </si>
  <si>
    <t>Открытая (25.02.1990)/30</t>
  </si>
  <si>
    <t>80,95</t>
  </si>
  <si>
    <t>Воронин Даниил</t>
  </si>
  <si>
    <t>Открытая (07.03.2002)/18</t>
  </si>
  <si>
    <t>89,80</t>
  </si>
  <si>
    <t>195,0</t>
  </si>
  <si>
    <t>205,0</t>
  </si>
  <si>
    <t>Гордиенко Николай</t>
  </si>
  <si>
    <t>Открытая (13.01.1992)/28</t>
  </si>
  <si>
    <t>94,80</t>
  </si>
  <si>
    <t>185,0</t>
  </si>
  <si>
    <t>190,0</t>
  </si>
  <si>
    <t>242,5</t>
  </si>
  <si>
    <t>Ульянов Руслан</t>
  </si>
  <si>
    <t>Открытая (15.09.1998)/22</t>
  </si>
  <si>
    <t>92,70</t>
  </si>
  <si>
    <t>182,5</t>
  </si>
  <si>
    <t xml:space="preserve">Атаев Р. </t>
  </si>
  <si>
    <t>Пирогов Сергей</t>
  </si>
  <si>
    <t>97,60</t>
  </si>
  <si>
    <t>212,5</t>
  </si>
  <si>
    <t>Суховей Наталья</t>
  </si>
  <si>
    <t>56,00</t>
  </si>
  <si>
    <t xml:space="preserve">Антонова Ю. </t>
  </si>
  <si>
    <t>Чжан Даниил</t>
  </si>
  <si>
    <t>79,15</t>
  </si>
  <si>
    <t>82,5</t>
  </si>
  <si>
    <t xml:space="preserve">Павленко Д. </t>
  </si>
  <si>
    <t>Виноградский Артём</t>
  </si>
  <si>
    <t>Открытая (15.08.1986)/34</t>
  </si>
  <si>
    <t>87,80</t>
  </si>
  <si>
    <t>Киселев Дмитрий</t>
  </si>
  <si>
    <t>Открытая (07.05.1984)/36</t>
  </si>
  <si>
    <t>89,00</t>
  </si>
  <si>
    <t>165,0</t>
  </si>
  <si>
    <t>Литовчук Эдгар</t>
  </si>
  <si>
    <t>Открытая (06.06.1990)/30</t>
  </si>
  <si>
    <t>88,90</t>
  </si>
  <si>
    <t>152,5</t>
  </si>
  <si>
    <t xml:space="preserve">Романчев Денис </t>
  </si>
  <si>
    <t>Мельник Андрей</t>
  </si>
  <si>
    <t>Открытая (27.07.1989)/31</t>
  </si>
  <si>
    <t>98,55</t>
  </si>
  <si>
    <t xml:space="preserve">Пангоды/Ямало-Ненецкий автоном </t>
  </si>
  <si>
    <t xml:space="preserve">Сабитов Р. </t>
  </si>
  <si>
    <t>Павленко Денис</t>
  </si>
  <si>
    <t>Открытая (11.03.1993)/27</t>
  </si>
  <si>
    <t>102,90</t>
  </si>
  <si>
    <t>ВЕСОВАЯ КАТЕГОРИЯ   140</t>
  </si>
  <si>
    <t>Клочков Александр</t>
  </si>
  <si>
    <t>133,50</t>
  </si>
  <si>
    <t xml:space="preserve">Луценко Н. </t>
  </si>
  <si>
    <t>Разумова Наталья</t>
  </si>
  <si>
    <t>Мастера 40-49 (05.07.1976)/44</t>
  </si>
  <si>
    <t>55,75</t>
  </si>
  <si>
    <t>68,0</t>
  </si>
  <si>
    <t>72,5</t>
  </si>
  <si>
    <t>Зинчук Денис</t>
  </si>
  <si>
    <t>Открытая (03.03.1987)/33</t>
  </si>
  <si>
    <t>73,35</t>
  </si>
  <si>
    <t xml:space="preserve">Сулейманов Т. </t>
  </si>
  <si>
    <t>Малахов Иван</t>
  </si>
  <si>
    <t>Открытая (11.06.1987)/33</t>
  </si>
  <si>
    <t>69,10</t>
  </si>
  <si>
    <t>Солдаткин Никита</t>
  </si>
  <si>
    <t>Юноши 16 - 17 (31.08.2003)/17</t>
  </si>
  <si>
    <t>81,90</t>
  </si>
  <si>
    <t>Козачек Дмитрий</t>
  </si>
  <si>
    <t>Открытая (07.10.1995)/25</t>
  </si>
  <si>
    <t>81,50</t>
  </si>
  <si>
    <t>Данив Дмитрий</t>
  </si>
  <si>
    <t>Открытая (03.10.1987)/33</t>
  </si>
  <si>
    <t>86,25</t>
  </si>
  <si>
    <t>137,5</t>
  </si>
  <si>
    <t xml:space="preserve">Катаев Л. </t>
  </si>
  <si>
    <t>Хухрин Дмитрий</t>
  </si>
  <si>
    <t>Открытая (30.11.1988)/31</t>
  </si>
  <si>
    <t>87,25</t>
  </si>
  <si>
    <t>142,5</t>
  </si>
  <si>
    <t xml:space="preserve">Быков.П </t>
  </si>
  <si>
    <t>Якушев Андрей</t>
  </si>
  <si>
    <t>Юноши 16 - 17 (22.07.2004)/16</t>
  </si>
  <si>
    <t>96,55</t>
  </si>
  <si>
    <t xml:space="preserve">Камышнюк С. </t>
  </si>
  <si>
    <t>Шелест Денис</t>
  </si>
  <si>
    <t>Открытая (29.04.1982)/38</t>
  </si>
  <si>
    <t>92,60</t>
  </si>
  <si>
    <t>162,5</t>
  </si>
  <si>
    <t>Циснецкий Антон</t>
  </si>
  <si>
    <t>Открытая (06.05.1991)/29</t>
  </si>
  <si>
    <t xml:space="preserve">Похватько Р. </t>
  </si>
  <si>
    <t>167,5</t>
  </si>
  <si>
    <t>Ходукин Алексей</t>
  </si>
  <si>
    <t>Открытая (10.03.1983)/37</t>
  </si>
  <si>
    <t>97,80</t>
  </si>
  <si>
    <t>Павленко Виталий</t>
  </si>
  <si>
    <t>Открытая (18.12.1991)/28</t>
  </si>
  <si>
    <t>106,70</t>
  </si>
  <si>
    <t>Буянов Александр</t>
  </si>
  <si>
    <t>Открытая (18.05.1981)/39</t>
  </si>
  <si>
    <t>130,50</t>
  </si>
  <si>
    <t>106,4840</t>
  </si>
  <si>
    <t>99,3388</t>
  </si>
  <si>
    <t>97,9306</t>
  </si>
  <si>
    <t>4</t>
  </si>
  <si>
    <t>Гашимова Эльвира</t>
  </si>
  <si>
    <t>Открытая (25.10.1991)/29</t>
  </si>
  <si>
    <t>55,45</t>
  </si>
  <si>
    <t>Окладной Олег</t>
  </si>
  <si>
    <t>92,30</t>
  </si>
  <si>
    <t>Леушина Марина</t>
  </si>
  <si>
    <t>Открытая (05.02.1983)/37</t>
  </si>
  <si>
    <t>74,30</t>
  </si>
  <si>
    <t xml:space="preserve">Ленур К. </t>
  </si>
  <si>
    <t>Салата Ярослав</t>
  </si>
  <si>
    <t>Открытая (10.12.1991)/28</t>
  </si>
  <si>
    <t>89,55</t>
  </si>
  <si>
    <t>Хроменкова Людмила</t>
  </si>
  <si>
    <t>55,50</t>
  </si>
  <si>
    <t>47,5</t>
  </si>
  <si>
    <t xml:space="preserve">Хроменков А. </t>
  </si>
  <si>
    <t>Никишова Анна</t>
  </si>
  <si>
    <t>Открытая (26.12.1989)/30</t>
  </si>
  <si>
    <t>70,30</t>
  </si>
  <si>
    <t xml:space="preserve">Смирнов Б. </t>
  </si>
  <si>
    <t>Дубовенко Алексей</t>
  </si>
  <si>
    <t>78,90</t>
  </si>
  <si>
    <t>117,5</t>
  </si>
  <si>
    <t xml:space="preserve">Куликов Ю. </t>
  </si>
  <si>
    <t>Весовая категория</t>
  </si>
  <si>
    <t>Иванова А.</t>
  </si>
  <si>
    <t>Катаев Л.</t>
  </si>
  <si>
    <t>Похватько Р.</t>
  </si>
  <si>
    <t xml:space="preserve">Симферополь/Республика Крым </t>
  </si>
  <si>
    <t xml:space="preserve">Белогорск/Республика Крым </t>
  </si>
  <si>
    <t xml:space="preserve">Керчь/Республика Крым </t>
  </si>
  <si>
    <t xml:space="preserve">Ялта/Республика Крым </t>
  </si>
  <si>
    <t xml:space="preserve">Севастополь/Республика Крым </t>
  </si>
  <si>
    <t xml:space="preserve">Нижнегорский/Республика Крым </t>
  </si>
  <si>
    <t xml:space="preserve">Евпатория/Республика Крым </t>
  </si>
  <si>
    <t xml:space="preserve">Бахчисарай/Республика Крым </t>
  </si>
  <si>
    <t xml:space="preserve">Саки/Республика Крым </t>
  </si>
  <si>
    <t xml:space="preserve">Гурзуф/Республика Крым </t>
  </si>
  <si>
    <t xml:space="preserve">Джанкой/Республика Крым </t>
  </si>
  <si>
    <t xml:space="preserve">Новофедоровка/Республика Крым </t>
  </si>
  <si>
    <t>Wilks</t>
  </si>
  <si>
    <t>Чемпионат Южного федерального округа
WRPF Строгий подъем штанги на бицепс
Симферополь/Республика Крым, 29 ноября 2020 года</t>
  </si>
  <si>
    <t>Чемпионат Южного федерального округа
СПР Жим лежа в многопетельной софт экипировке
Симферополь/Республика Крым, 29 ноября 2020 года</t>
  </si>
  <si>
    <t>Чемпионат Южного федерального округа
СПР Жим лежа в однопетельной софт экипировке ДК
Симферополь/Республика Крым, 29 ноября 2020 года</t>
  </si>
  <si>
    <t>Чемпионат Южного федерального округа
СПР Жим лежа в однопетельной софт экипировке
Симферополь/Республика Крым, 29 ноября 2020 года</t>
  </si>
  <si>
    <t>Смирнов Б.</t>
  </si>
  <si>
    <t xml:space="preserve">Самостоятельно </t>
  </si>
  <si>
    <t>Мастера 40-44 (07.12.1975)/44</t>
  </si>
  <si>
    <t>Мастера 40-44 (07.12.1979)/40</t>
  </si>
  <si>
    <t>Юниоры 20-23 (15.08.1997)/23</t>
  </si>
  <si>
    <t>Мастера 45-49 (15.12.1972)/47</t>
  </si>
  <si>
    <t>Чемпионат Южного федерального округа
IPL Пауэрлифтинг без экипировки ДК
Симферополь/Республика Крым, 29 ноября 2020 года</t>
  </si>
  <si>
    <t>Чемпионат Южного федерального округа
IPL Пауэрлифтинг без экипировки
Симферополь/Республика Крым, 29 ноября 2020 года</t>
  </si>
  <si>
    <t>Чемпионат Южного федерального округа
IPL Пауэрлифтинг в бинтах ДК
Симферополь/Республика Крым, 29 ноября 2020 года</t>
  </si>
  <si>
    <t>Чемпионат Южного федерального округа
IPL Силовое двоеборье без экипировки ДК
Симферополь/Республика Крым, 29 ноября 2020 года</t>
  </si>
  <si>
    <t>Чемпионат Южного федерального округа
IPL Силовое двоеборье без экипировки
Симферополь/Республика Крым, 29 ноября 2020 года</t>
  </si>
  <si>
    <t>Чемпионат Южного федерального округа
IPL Присед в бинтах ДК
Симферополь/Республика Крым, 29 ноября 2020 года</t>
  </si>
  <si>
    <t>Мастера 45-49 (07.10.1975)/45</t>
  </si>
  <si>
    <t>Чемпионат Южного федерального округа
IPL Присед в бинтах
Симферополь/Республика Крым, 29 ноября 2020 года</t>
  </si>
  <si>
    <t>Мастера 40-49 (27.08.1976)/44</t>
  </si>
  <si>
    <t>Чемпионат Южного федерального округа
IPL Становая тяга без экипировки
Симферополь/Республика Крым, 29 ноября 2020 года</t>
  </si>
  <si>
    <t>Чемпионат Южного федерального округа
IPL Становая тяга без экипировки ДК
Симферополь/Республика Крым, 29 ноября 2020 года</t>
  </si>
  <si>
    <t>Мастера 60-64 (25.11.1960)/60</t>
  </si>
  <si>
    <t>Девушки 15-19 (29.12.2000)/19</t>
  </si>
  <si>
    <t>Юноши 15-19 (03.04.2001)/19</t>
  </si>
  <si>
    <t>Юноши 15-19 (08.12.2003)/16</t>
  </si>
  <si>
    <t>Юноши 15-19 (22.07.2004)/16</t>
  </si>
  <si>
    <t>Мастера 60-64 (12.11.1958)/62</t>
  </si>
  <si>
    <t>Чемпионат Южного федерального округа
IPL Жим лежа без экипировки
Симферополь/Республика Крым, 29 ноября 2020 года</t>
  </si>
  <si>
    <t>Чемпионат Южного федерального округа
IPL Жим лежа без экипировки ДК
Симферополь/Республика Крым, 29 ноября 2020 года</t>
  </si>
  <si>
    <t>Аникушин Р.</t>
  </si>
  <si>
    <t xml:space="preserve">Сейтнебиев М. </t>
  </si>
  <si>
    <t>Жим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</si>
  <si>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</si>
  <si>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</si>
  <si>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</si>
  <si>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</si>
  <si>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</si>
  <si>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</si>
  <si>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</si>
  <si>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>M2</t>
  </si>
  <si>
    <t>Мастера 55-59 (20.09.1961)/59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</si>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</sst>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U2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9" style="5" bestFit="1" customWidth="1"/>
    <col min="4" max="4" width="21.5" style="5" bestFit="1" customWidth="1"/>
    <col min="5" max="5" width="10.5" style="29" bestFit="1" customWidth="1"/>
    <col min="6" max="6" width="31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32" bestFit="1" customWidth="1"/>
    <col min="21" max="21" width="22.83203125" style="5" customWidth="1"/>
    <col min="22" max="16384" width="9.1640625" style="3"/>
  </cols>
  <sheetData>
    <row r="1" spans="1:21" s="2" customFormat="1" ht="29" customHeight="1">
      <c r="A1" s="50" t="s">
        <v>357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102</v>
      </c>
      <c r="H3" s="64"/>
      <c r="I3" s="64"/>
      <c r="J3" s="64"/>
      <c r="K3" s="64" t="s">
        <v>8</v>
      </c>
      <c r="L3" s="64"/>
      <c r="M3" s="64"/>
      <c r="N3" s="64"/>
      <c r="O3" s="64" t="s">
        <v>103</v>
      </c>
      <c r="P3" s="64"/>
      <c r="Q3" s="64"/>
      <c r="R3" s="64"/>
      <c r="S3" s="64" t="s">
        <v>1</v>
      </c>
      <c r="T3" s="62" t="s">
        <v>3</v>
      </c>
      <c r="U3" s="66" t="s">
        <v>2</v>
      </c>
    </row>
    <row r="4" spans="1:21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7"/>
    </row>
    <row r="5" spans="1:21" ht="16">
      <c r="A5" s="68" t="s">
        <v>170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8" t="s">
        <v>38</v>
      </c>
      <c r="B6" s="7" t="s">
        <v>171</v>
      </c>
      <c r="C6" s="7" t="s">
        <v>369</v>
      </c>
      <c r="D6" s="7" t="s">
        <v>172</v>
      </c>
      <c r="E6" s="28" t="s">
        <v>382</v>
      </c>
      <c r="F6" s="7" t="s">
        <v>334</v>
      </c>
      <c r="G6" s="18" t="s">
        <v>120</v>
      </c>
      <c r="H6" s="22" t="s">
        <v>110</v>
      </c>
      <c r="I6" s="22" t="s">
        <v>110</v>
      </c>
      <c r="J6" s="8"/>
      <c r="K6" s="18" t="s">
        <v>66</v>
      </c>
      <c r="L6" s="18" t="s">
        <v>67</v>
      </c>
      <c r="M6" s="22" t="s">
        <v>77</v>
      </c>
      <c r="N6" s="8"/>
      <c r="O6" s="18" t="s">
        <v>173</v>
      </c>
      <c r="P6" s="22" t="s">
        <v>174</v>
      </c>
      <c r="Q6" s="22" t="s">
        <v>174</v>
      </c>
      <c r="R6" s="8"/>
      <c r="S6" s="8" t="str">
        <f>"225,0"</f>
        <v>225,0</v>
      </c>
      <c r="T6" s="33">
        <f ca="1">S6*E6</f>
        <v>281.33999999999997</v>
      </c>
      <c r="U6" s="7" t="s">
        <v>175</v>
      </c>
    </row>
    <row r="7" spans="1:21">
      <c r="B7" s="5" t="s">
        <v>39</v>
      </c>
    </row>
    <row r="8" spans="1:21" ht="16">
      <c r="A8" s="65" t="s">
        <v>176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10" t="s">
        <v>38</v>
      </c>
      <c r="B9" s="9" t="s">
        <v>177</v>
      </c>
      <c r="C9" s="9" t="s">
        <v>178</v>
      </c>
      <c r="D9" s="9" t="s">
        <v>179</v>
      </c>
      <c r="E9" s="30" t="s">
        <v>383</v>
      </c>
      <c r="F9" s="9" t="s">
        <v>334</v>
      </c>
      <c r="G9" s="20" t="s">
        <v>110</v>
      </c>
      <c r="H9" s="20" t="s">
        <v>180</v>
      </c>
      <c r="I9" s="19" t="s">
        <v>141</v>
      </c>
      <c r="J9" s="10"/>
      <c r="K9" s="20" t="s">
        <v>181</v>
      </c>
      <c r="L9" s="20" t="s">
        <v>72</v>
      </c>
      <c r="M9" s="19" t="s">
        <v>91</v>
      </c>
      <c r="N9" s="10"/>
      <c r="O9" s="20" t="s">
        <v>182</v>
      </c>
      <c r="P9" s="20" t="s">
        <v>111</v>
      </c>
      <c r="Q9" s="19" t="s">
        <v>183</v>
      </c>
      <c r="R9" s="10"/>
      <c r="S9" s="10" t="str">
        <f>"285,0"</f>
        <v>285,0</v>
      </c>
      <c r="T9" s="34">
        <f ca="1">S9*E9</f>
        <v>343.02600000000001</v>
      </c>
      <c r="U9" s="9" t="s">
        <v>184</v>
      </c>
    </row>
    <row r="10" spans="1:21">
      <c r="A10" s="12" t="s">
        <v>40</v>
      </c>
      <c r="B10" s="11" t="s">
        <v>185</v>
      </c>
      <c r="C10" s="11" t="s">
        <v>186</v>
      </c>
      <c r="D10" s="11" t="s">
        <v>187</v>
      </c>
      <c r="E10" s="31" t="s">
        <v>383</v>
      </c>
      <c r="F10" s="11" t="s">
        <v>334</v>
      </c>
      <c r="G10" s="21" t="s">
        <v>87</v>
      </c>
      <c r="H10" s="21" t="s">
        <v>188</v>
      </c>
      <c r="I10" s="26" t="s">
        <v>173</v>
      </c>
      <c r="J10" s="12"/>
      <c r="K10" s="21" t="s">
        <v>66</v>
      </c>
      <c r="L10" s="21" t="s">
        <v>67</v>
      </c>
      <c r="M10" s="26" t="s">
        <v>77</v>
      </c>
      <c r="N10" s="12"/>
      <c r="O10" s="21" t="s">
        <v>108</v>
      </c>
      <c r="P10" s="21" t="s">
        <v>189</v>
      </c>
      <c r="Q10" s="26" t="s">
        <v>180</v>
      </c>
      <c r="R10" s="12"/>
      <c r="S10" s="12" t="str">
        <f>"232,5"</f>
        <v>232,5</v>
      </c>
      <c r="T10" s="35">
        <f ca="1">S10*E10</f>
        <v>281.46449999999999</v>
      </c>
      <c r="U10" s="11" t="s">
        <v>331</v>
      </c>
    </row>
    <row r="11" spans="1:21">
      <c r="B11" s="5" t="s">
        <v>39</v>
      </c>
    </row>
    <row r="12" spans="1:21" ht="16">
      <c r="A12" s="65" t="s">
        <v>62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21">
      <c r="A13" s="8" t="s">
        <v>38</v>
      </c>
      <c r="B13" s="7" t="s">
        <v>190</v>
      </c>
      <c r="C13" s="7" t="s">
        <v>191</v>
      </c>
      <c r="D13" s="7" t="s">
        <v>192</v>
      </c>
      <c r="E13" s="28" t="s">
        <v>383</v>
      </c>
      <c r="F13" s="7" t="s">
        <v>334</v>
      </c>
      <c r="G13" s="22" t="s">
        <v>111</v>
      </c>
      <c r="H13" s="18" t="s">
        <v>141</v>
      </c>
      <c r="I13" s="22" t="s">
        <v>193</v>
      </c>
      <c r="J13" s="8"/>
      <c r="K13" s="18" t="s">
        <v>181</v>
      </c>
      <c r="L13" s="22" t="s">
        <v>72</v>
      </c>
      <c r="M13" s="18" t="s">
        <v>72</v>
      </c>
      <c r="N13" s="8"/>
      <c r="O13" s="18" t="s">
        <v>194</v>
      </c>
      <c r="P13" s="18" t="s">
        <v>113</v>
      </c>
      <c r="Q13" s="18" t="s">
        <v>140</v>
      </c>
      <c r="R13" s="8"/>
      <c r="S13" s="8" t="str">
        <f>"320,0"</f>
        <v>320,0</v>
      </c>
      <c r="T13" s="33">
        <f ca="1">S13*E13</f>
        <v>328</v>
      </c>
      <c r="U13" s="7" t="s">
        <v>332</v>
      </c>
    </row>
    <row r="14" spans="1:21">
      <c r="B14" s="5" t="s">
        <v>39</v>
      </c>
    </row>
    <row r="15" spans="1:21" ht="16">
      <c r="A15" s="65" t="s">
        <v>195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21">
      <c r="A16" s="8" t="s">
        <v>38</v>
      </c>
      <c r="B16" s="7" t="s">
        <v>196</v>
      </c>
      <c r="C16" s="7" t="s">
        <v>197</v>
      </c>
      <c r="D16" s="7" t="s">
        <v>198</v>
      </c>
      <c r="E16" s="28" t="s">
        <v>383</v>
      </c>
      <c r="F16" s="7" t="s">
        <v>335</v>
      </c>
      <c r="G16" s="18" t="s">
        <v>188</v>
      </c>
      <c r="H16" s="22" t="s">
        <v>120</v>
      </c>
      <c r="I16" s="18" t="s">
        <v>120</v>
      </c>
      <c r="J16" s="8"/>
      <c r="K16" s="22" t="s">
        <v>66</v>
      </c>
      <c r="L16" s="18" t="s">
        <v>66</v>
      </c>
      <c r="M16" s="18" t="s">
        <v>67</v>
      </c>
      <c r="N16" s="8"/>
      <c r="O16" s="18" t="s">
        <v>120</v>
      </c>
      <c r="P16" s="18" t="s">
        <v>110</v>
      </c>
      <c r="Q16" s="18" t="s">
        <v>180</v>
      </c>
      <c r="R16" s="8"/>
      <c r="S16" s="8" t="str">
        <f>"250,0"</f>
        <v>250,0</v>
      </c>
      <c r="T16" s="33">
        <f ca="1">S16*E16</f>
        <v>201.67499999999998</v>
      </c>
      <c r="U16" s="7" t="s">
        <v>199</v>
      </c>
    </row>
    <row r="17" spans="1:21">
      <c r="B17" s="5" t="s">
        <v>39</v>
      </c>
    </row>
    <row r="18" spans="1:21" ht="16">
      <c r="A18" s="65" t="s">
        <v>41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21">
      <c r="A19" s="8" t="s">
        <v>38</v>
      </c>
      <c r="B19" s="7" t="s">
        <v>200</v>
      </c>
      <c r="C19" s="7" t="s">
        <v>201</v>
      </c>
      <c r="D19" s="7" t="s">
        <v>202</v>
      </c>
      <c r="E19" s="28" t="s">
        <v>383</v>
      </c>
      <c r="F19" s="7" t="s">
        <v>334</v>
      </c>
      <c r="G19" s="18" t="s">
        <v>111</v>
      </c>
      <c r="H19" s="18" t="s">
        <v>193</v>
      </c>
      <c r="I19" s="18" t="s">
        <v>142</v>
      </c>
      <c r="J19" s="8"/>
      <c r="K19" s="18" t="s">
        <v>120</v>
      </c>
      <c r="L19" s="22" t="s">
        <v>108</v>
      </c>
      <c r="M19" s="18" t="s">
        <v>108</v>
      </c>
      <c r="N19" s="8"/>
      <c r="O19" s="18" t="s">
        <v>112</v>
      </c>
      <c r="P19" s="18" t="s">
        <v>140</v>
      </c>
      <c r="Q19" s="18" t="s">
        <v>128</v>
      </c>
      <c r="R19" s="8"/>
      <c r="S19" s="8" t="str">
        <f>"377,5"</f>
        <v>377,5</v>
      </c>
      <c r="T19" s="33">
        <f ca="1">S19*E19</f>
        <v>255.71850000000001</v>
      </c>
      <c r="U19" s="7" t="s">
        <v>332</v>
      </c>
    </row>
    <row r="20" spans="1:21">
      <c r="B20" s="5" t="s">
        <v>39</v>
      </c>
    </row>
    <row r="21" spans="1:21" ht="16">
      <c r="A21" s="65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21">
      <c r="A22" s="8" t="s">
        <v>38</v>
      </c>
      <c r="B22" s="7" t="s">
        <v>203</v>
      </c>
      <c r="C22" s="7" t="s">
        <v>204</v>
      </c>
      <c r="D22" s="7" t="s">
        <v>205</v>
      </c>
      <c r="E22" s="28" t="s">
        <v>383</v>
      </c>
      <c r="F22" s="7" t="s">
        <v>334</v>
      </c>
      <c r="G22" s="18" t="s">
        <v>121</v>
      </c>
      <c r="H22" s="18" t="s">
        <v>206</v>
      </c>
      <c r="I22" s="18" t="s">
        <v>207</v>
      </c>
      <c r="J22" s="8"/>
      <c r="K22" s="22" t="s">
        <v>193</v>
      </c>
      <c r="L22" s="18" t="s">
        <v>142</v>
      </c>
      <c r="M22" s="18" t="s">
        <v>113</v>
      </c>
      <c r="N22" s="8"/>
      <c r="O22" s="18" t="s">
        <v>24</v>
      </c>
      <c r="P22" s="18" t="s">
        <v>125</v>
      </c>
      <c r="Q22" s="18" t="s">
        <v>14</v>
      </c>
      <c r="R22" s="8"/>
      <c r="S22" s="8" t="str">
        <f>"570,0"</f>
        <v>570,0</v>
      </c>
      <c r="T22" s="33">
        <f ca="1">S22*E22</f>
        <v>364.28699999999998</v>
      </c>
      <c r="U22" s="7" t="s">
        <v>333</v>
      </c>
    </row>
    <row r="23" spans="1:21">
      <c r="B23" s="5" t="s">
        <v>39</v>
      </c>
    </row>
    <row r="24" spans="1:21" ht="16">
      <c r="A24" s="65" t="s">
        <v>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21">
      <c r="A25" s="10" t="s">
        <v>38</v>
      </c>
      <c r="B25" s="9" t="s">
        <v>208</v>
      </c>
      <c r="C25" s="9" t="s">
        <v>209</v>
      </c>
      <c r="D25" s="9" t="s">
        <v>210</v>
      </c>
      <c r="E25" s="30" t="s">
        <v>383</v>
      </c>
      <c r="F25" s="9" t="s">
        <v>334</v>
      </c>
      <c r="G25" s="20" t="s">
        <v>160</v>
      </c>
      <c r="H25" s="20" t="s">
        <v>211</v>
      </c>
      <c r="I25" s="20" t="s">
        <v>212</v>
      </c>
      <c r="J25" s="10"/>
      <c r="K25" s="20" t="s">
        <v>112</v>
      </c>
      <c r="L25" s="20" t="s">
        <v>113</v>
      </c>
      <c r="M25" s="10"/>
      <c r="N25" s="10"/>
      <c r="O25" s="20" t="s">
        <v>213</v>
      </c>
      <c r="P25" s="20" t="s">
        <v>129</v>
      </c>
      <c r="Q25" s="10"/>
      <c r="R25" s="10"/>
      <c r="S25" s="10" t="str">
        <f>"575,0"</f>
        <v>575,0</v>
      </c>
      <c r="T25" s="34">
        <f ca="1">S25*E25</f>
        <v>357.995</v>
      </c>
      <c r="U25" s="9" t="s">
        <v>152</v>
      </c>
    </row>
    <row r="26" spans="1:21">
      <c r="A26" s="12" t="s">
        <v>40</v>
      </c>
      <c r="B26" s="11" t="s">
        <v>214</v>
      </c>
      <c r="C26" s="11" t="s">
        <v>215</v>
      </c>
      <c r="D26" s="11" t="s">
        <v>216</v>
      </c>
      <c r="E26" s="31" t="s">
        <v>383</v>
      </c>
      <c r="F26" s="11" t="s">
        <v>334</v>
      </c>
      <c r="G26" s="26" t="s">
        <v>112</v>
      </c>
      <c r="H26" s="21" t="s">
        <v>113</v>
      </c>
      <c r="I26" s="26" t="s">
        <v>140</v>
      </c>
      <c r="J26" s="12"/>
      <c r="K26" s="21" t="s">
        <v>108</v>
      </c>
      <c r="L26" s="26" t="s">
        <v>110</v>
      </c>
      <c r="M26" s="26" t="s">
        <v>110</v>
      </c>
      <c r="N26" s="12"/>
      <c r="O26" s="26" t="s">
        <v>117</v>
      </c>
      <c r="P26" s="21" t="s">
        <v>118</v>
      </c>
      <c r="Q26" s="21" t="s">
        <v>217</v>
      </c>
      <c r="R26" s="12"/>
      <c r="S26" s="12" t="str">
        <f>"412,5"</f>
        <v>412,5</v>
      </c>
      <c r="T26" s="35">
        <f ca="1">S26*E26</f>
        <v>259.54500000000002</v>
      </c>
      <c r="U26" s="11" t="s">
        <v>218</v>
      </c>
    </row>
    <row r="27" spans="1:21">
      <c r="B27" s="5" t="s">
        <v>39</v>
      </c>
    </row>
  </sheetData>
  <mergeCells count="20">
    <mergeCell ref="A24:R24"/>
    <mergeCell ref="S3:S4"/>
    <mergeCell ref="T3:T4"/>
    <mergeCell ref="U3:U4"/>
    <mergeCell ref="A5:R5"/>
    <mergeCell ref="B3:B4"/>
    <mergeCell ref="A8:R8"/>
    <mergeCell ref="A12:R12"/>
    <mergeCell ref="A15:R15"/>
    <mergeCell ref="A18:R18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0" t="s">
        <v>349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8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41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42</v>
      </c>
      <c r="C6" s="7" t="s">
        <v>43</v>
      </c>
      <c r="D6" s="7" t="s">
        <v>44</v>
      </c>
      <c r="E6" s="7" t="s">
        <v>383</v>
      </c>
      <c r="F6" s="7" t="s">
        <v>334</v>
      </c>
      <c r="G6" s="18" t="s">
        <v>13</v>
      </c>
      <c r="H6" s="22" t="s">
        <v>45</v>
      </c>
      <c r="I6" s="22" t="s">
        <v>45</v>
      </c>
      <c r="J6" s="8"/>
      <c r="K6" s="8" t="str">
        <f>"220,0"</f>
        <v>220,0</v>
      </c>
      <c r="L6" s="8" t="str">
        <f>"146,4155"</f>
        <v>146,4155</v>
      </c>
      <c r="M6" s="7" t="s">
        <v>352</v>
      </c>
    </row>
    <row r="7" spans="1:13">
      <c r="B7" s="5" t="s">
        <v>39</v>
      </c>
    </row>
    <row r="8" spans="1:13" ht="16">
      <c r="A8" s="65" t="s">
        <v>46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" t="s">
        <v>38</v>
      </c>
      <c r="B9" s="7" t="s">
        <v>47</v>
      </c>
      <c r="C9" s="7" t="s">
        <v>48</v>
      </c>
      <c r="D9" s="7" t="s">
        <v>49</v>
      </c>
      <c r="E9" s="7" t="s">
        <v>383</v>
      </c>
      <c r="F9" s="7" t="s">
        <v>334</v>
      </c>
      <c r="G9" s="18" t="s">
        <v>24</v>
      </c>
      <c r="H9" s="18" t="s">
        <v>25</v>
      </c>
      <c r="I9" s="22" t="s">
        <v>50</v>
      </c>
      <c r="J9" s="8"/>
      <c r="K9" s="8" t="str">
        <f>"210,0"</f>
        <v>210,0</v>
      </c>
      <c r="L9" s="8" t="str">
        <f>"130,1370"</f>
        <v>130,1370</v>
      </c>
      <c r="M9" s="7" t="s">
        <v>352</v>
      </c>
    </row>
    <row r="10" spans="1:13">
      <c r="B10" s="5" t="s">
        <v>39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Лист5">
    <pageSetUpPr fitToPage="1"/>
  </sheetPr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50" t="s">
        <v>350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8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9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10</v>
      </c>
      <c r="C6" s="7" t="s">
        <v>11</v>
      </c>
      <c r="D6" s="7" t="s">
        <v>12</v>
      </c>
      <c r="E6" s="7" t="s">
        <v>383</v>
      </c>
      <c r="F6" s="7" t="s">
        <v>338</v>
      </c>
      <c r="G6" s="18" t="s">
        <v>13</v>
      </c>
      <c r="H6" s="18" t="s">
        <v>14</v>
      </c>
      <c r="I6" s="18" t="s">
        <v>15</v>
      </c>
      <c r="J6" s="8"/>
      <c r="K6" s="8" t="str">
        <f>"240,0"</f>
        <v>240,0</v>
      </c>
      <c r="L6" s="8" t="str">
        <f>"146,1000"</f>
        <v>146,1000</v>
      </c>
      <c r="M6" s="7" t="s">
        <v>16</v>
      </c>
    </row>
    <row r="7" spans="1:13">
      <c r="B7" s="5" t="s">
        <v>39</v>
      </c>
    </row>
    <row r="8" spans="1:13" ht="16">
      <c r="A8" s="65" t="s">
        <v>17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10" t="s">
        <v>38</v>
      </c>
      <c r="B9" s="9" t="s">
        <v>18</v>
      </c>
      <c r="C9" s="9" t="s">
        <v>11</v>
      </c>
      <c r="D9" s="9" t="s">
        <v>19</v>
      </c>
      <c r="E9" s="9" t="s">
        <v>383</v>
      </c>
      <c r="F9" s="9" t="s">
        <v>338</v>
      </c>
      <c r="G9" s="19" t="s">
        <v>20</v>
      </c>
      <c r="H9" s="19" t="s">
        <v>20</v>
      </c>
      <c r="I9" s="20" t="s">
        <v>20</v>
      </c>
      <c r="J9" s="10"/>
      <c r="K9" s="10" t="str">
        <f>"300,0"</f>
        <v>300,0</v>
      </c>
      <c r="L9" s="10" t="str">
        <f>"169,1850"</f>
        <v>169,1850</v>
      </c>
      <c r="M9" s="9" t="s">
        <v>352</v>
      </c>
    </row>
    <row r="10" spans="1:13">
      <c r="A10" s="12" t="s">
        <v>40</v>
      </c>
      <c r="B10" s="11" t="s">
        <v>21</v>
      </c>
      <c r="C10" s="11" t="s">
        <v>22</v>
      </c>
      <c r="D10" s="11" t="s">
        <v>23</v>
      </c>
      <c r="E10" s="11" t="s">
        <v>383</v>
      </c>
      <c r="F10" s="11" t="s">
        <v>338</v>
      </c>
      <c r="G10" s="21" t="s">
        <v>24</v>
      </c>
      <c r="H10" s="21" t="s">
        <v>25</v>
      </c>
      <c r="I10" s="12"/>
      <c r="J10" s="12"/>
      <c r="K10" s="12" t="str">
        <f>"210,0"</f>
        <v>210,0</v>
      </c>
      <c r="L10" s="12" t="str">
        <f>"120,7500"</f>
        <v>120,7500</v>
      </c>
      <c r="M10" s="11" t="s">
        <v>16</v>
      </c>
    </row>
    <row r="11" spans="1:13">
      <c r="B11" s="5" t="s">
        <v>39</v>
      </c>
    </row>
  </sheetData>
  <mergeCells count="13">
    <mergeCell ref="A5:J5"/>
    <mergeCell ref="A8:J8"/>
    <mergeCell ref="B3:B4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50" t="s">
        <v>348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8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41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53</v>
      </c>
      <c r="C6" s="7" t="s">
        <v>54</v>
      </c>
      <c r="D6" s="7" t="s">
        <v>55</v>
      </c>
      <c r="E6" s="7" t="s">
        <v>383</v>
      </c>
      <c r="F6" s="7" t="s">
        <v>56</v>
      </c>
      <c r="G6" s="18" t="s">
        <v>13</v>
      </c>
      <c r="H6" s="18" t="s">
        <v>14</v>
      </c>
      <c r="I6" s="8"/>
      <c r="J6" s="8"/>
      <c r="K6" s="8" t="str">
        <f>"230,0"</f>
        <v>230,0</v>
      </c>
      <c r="L6" s="8" t="str">
        <f>"182,1370"</f>
        <v>182,1370</v>
      </c>
      <c r="M6" s="7" t="s">
        <v>352</v>
      </c>
    </row>
    <row r="7" spans="1:13">
      <c r="B7" s="5" t="s">
        <v>39</v>
      </c>
    </row>
    <row r="8" spans="1:13" ht="16">
      <c r="A8" s="65" t="s">
        <v>9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" t="s">
        <v>38</v>
      </c>
      <c r="B9" s="7" t="s">
        <v>57</v>
      </c>
      <c r="C9" s="7" t="s">
        <v>58</v>
      </c>
      <c r="D9" s="7" t="s">
        <v>59</v>
      </c>
      <c r="E9" s="7" t="s">
        <v>383</v>
      </c>
      <c r="F9" s="7" t="s">
        <v>341</v>
      </c>
      <c r="G9" s="18" t="s">
        <v>15</v>
      </c>
      <c r="H9" s="18" t="s">
        <v>60</v>
      </c>
      <c r="I9" s="18" t="s">
        <v>61</v>
      </c>
      <c r="J9" s="8"/>
      <c r="K9" s="8" t="str">
        <f>"280,0"</f>
        <v>280,0</v>
      </c>
      <c r="L9" s="8" t="str">
        <f>"163,4640"</f>
        <v>163,4640</v>
      </c>
      <c r="M9" s="7" t="s">
        <v>352</v>
      </c>
    </row>
    <row r="10" spans="1:13">
      <c r="B10" s="5" t="s">
        <v>39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6640625" style="5" bestFit="1" customWidth="1"/>
    <col min="4" max="4" width="21.5" style="5" bestFit="1" customWidth="1"/>
    <col min="5" max="5" width="10.5" style="29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32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50" t="s">
        <v>367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103</v>
      </c>
      <c r="H3" s="64"/>
      <c r="I3" s="64"/>
      <c r="J3" s="64"/>
      <c r="K3" s="64" t="s">
        <v>37</v>
      </c>
      <c r="L3" s="62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7"/>
    </row>
    <row r="5" spans="1:13" ht="16">
      <c r="A5" s="68" t="s">
        <v>68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311</v>
      </c>
      <c r="C6" s="7" t="s">
        <v>312</v>
      </c>
      <c r="D6" s="7" t="s">
        <v>313</v>
      </c>
      <c r="E6" s="28" t="s">
        <v>383</v>
      </c>
      <c r="F6" s="7" t="s">
        <v>334</v>
      </c>
      <c r="G6" s="18" t="s">
        <v>141</v>
      </c>
      <c r="H6" s="18" t="s">
        <v>112</v>
      </c>
      <c r="I6" s="22" t="s">
        <v>113</v>
      </c>
      <c r="J6" s="8"/>
      <c r="K6" s="8" t="str">
        <f>"130,0"</f>
        <v>130,0</v>
      </c>
      <c r="L6" s="33">
        <f ca="1">K6*E6</f>
        <v>124.319</v>
      </c>
      <c r="M6" s="7" t="s">
        <v>314</v>
      </c>
    </row>
    <row r="7" spans="1:13">
      <c r="B7" s="5" t="s">
        <v>39</v>
      </c>
    </row>
    <row r="8" spans="1:13" ht="16">
      <c r="A8" s="65" t="s">
        <v>68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" t="s">
        <v>38</v>
      </c>
      <c r="B9" s="7" t="s">
        <v>74</v>
      </c>
      <c r="C9" s="7" t="s">
        <v>75</v>
      </c>
      <c r="D9" s="7" t="s">
        <v>76</v>
      </c>
      <c r="E9" s="28" t="s">
        <v>383</v>
      </c>
      <c r="F9" s="7" t="s">
        <v>339</v>
      </c>
      <c r="G9" s="22" t="s">
        <v>128</v>
      </c>
      <c r="H9" s="18" t="s">
        <v>128</v>
      </c>
      <c r="I9" s="18" t="s">
        <v>117</v>
      </c>
      <c r="J9" s="8"/>
      <c r="K9" s="8" t="str">
        <f>"160,0"</f>
        <v>160,0</v>
      </c>
      <c r="L9" s="33">
        <f ca="1">K9*E9</f>
        <v>121.93600000000001</v>
      </c>
      <c r="M9" s="7" t="s">
        <v>352</v>
      </c>
    </row>
    <row r="10" spans="1:13">
      <c r="B10" s="5" t="s">
        <v>39</v>
      </c>
    </row>
    <row r="11" spans="1:13" ht="16">
      <c r="A11" s="65" t="s">
        <v>46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3">
      <c r="A12" s="8" t="s">
        <v>38</v>
      </c>
      <c r="B12" s="7" t="s">
        <v>315</v>
      </c>
      <c r="C12" s="7" t="s">
        <v>316</v>
      </c>
      <c r="D12" s="7" t="s">
        <v>317</v>
      </c>
      <c r="E12" s="28" t="s">
        <v>383</v>
      </c>
      <c r="F12" s="7" t="s">
        <v>334</v>
      </c>
      <c r="G12" s="18" t="s">
        <v>50</v>
      </c>
      <c r="H12" s="22" t="s">
        <v>149</v>
      </c>
      <c r="I12" s="18" t="s">
        <v>149</v>
      </c>
      <c r="J12" s="8"/>
      <c r="K12" s="8" t="str">
        <f>"235,0"</f>
        <v>235,0</v>
      </c>
      <c r="L12" s="33">
        <f ca="1">K12*E12</f>
        <v>150.024</v>
      </c>
      <c r="M12" s="7" t="s">
        <v>152</v>
      </c>
    </row>
    <row r="13" spans="1:13">
      <c r="B13" s="5" t="s">
        <v>39</v>
      </c>
    </row>
    <row r="14" spans="1:13" ht="16">
      <c r="A14" s="65" t="s">
        <v>9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3">
      <c r="A15" s="10" t="s">
        <v>38</v>
      </c>
      <c r="B15" s="9" t="s">
        <v>281</v>
      </c>
      <c r="C15" s="9" t="s">
        <v>372</v>
      </c>
      <c r="D15" s="9" t="s">
        <v>283</v>
      </c>
      <c r="E15" s="30" t="s">
        <v>382</v>
      </c>
      <c r="F15" s="9" t="s">
        <v>334</v>
      </c>
      <c r="G15" s="20" t="s">
        <v>206</v>
      </c>
      <c r="H15" s="20" t="s">
        <v>207</v>
      </c>
      <c r="I15" s="20" t="s">
        <v>25</v>
      </c>
      <c r="J15" s="10"/>
      <c r="K15" s="10" t="str">
        <f>"210,0"</f>
        <v>210,0</v>
      </c>
      <c r="L15" s="34">
        <f ca="1">K15*E15</f>
        <v>129.654</v>
      </c>
      <c r="M15" s="9" t="s">
        <v>284</v>
      </c>
    </row>
    <row r="16" spans="1:13">
      <c r="A16" s="12" t="s">
        <v>38</v>
      </c>
      <c r="B16" s="11" t="s">
        <v>208</v>
      </c>
      <c r="C16" s="11" t="s">
        <v>209</v>
      </c>
      <c r="D16" s="11" t="s">
        <v>210</v>
      </c>
      <c r="E16" s="31" t="s">
        <v>383</v>
      </c>
      <c r="F16" s="11" t="s">
        <v>334</v>
      </c>
      <c r="G16" s="21" t="s">
        <v>213</v>
      </c>
      <c r="H16" s="21" t="s">
        <v>129</v>
      </c>
      <c r="I16" s="12"/>
      <c r="J16" s="12"/>
      <c r="K16" s="12" t="str">
        <f>"250,0"</f>
        <v>250,0</v>
      </c>
      <c r="L16" s="35">
        <f ca="1">K16*E16</f>
        <v>155.65</v>
      </c>
      <c r="M16" s="11" t="s">
        <v>152</v>
      </c>
    </row>
    <row r="17" spans="2:2">
      <c r="B17" s="5" t="s">
        <v>39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29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32" bestFit="1" customWidth="1"/>
    <col min="13" max="13" width="23" style="5" customWidth="1"/>
    <col min="14" max="16384" width="9.1640625" style="3"/>
  </cols>
  <sheetData>
    <row r="1" spans="1:13" s="2" customFormat="1" ht="29" customHeight="1">
      <c r="A1" s="50" t="s">
        <v>366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103</v>
      </c>
      <c r="H3" s="64"/>
      <c r="I3" s="64"/>
      <c r="J3" s="64"/>
      <c r="K3" s="64" t="s">
        <v>37</v>
      </c>
      <c r="L3" s="62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7"/>
    </row>
    <row r="5" spans="1:13" ht="16">
      <c r="A5" s="68" t="s">
        <v>176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306</v>
      </c>
      <c r="C6" s="7" t="s">
        <v>307</v>
      </c>
      <c r="D6" s="7" t="s">
        <v>308</v>
      </c>
      <c r="E6" s="28" t="s">
        <v>383</v>
      </c>
      <c r="F6" s="7" t="s">
        <v>334</v>
      </c>
      <c r="G6" s="18" t="s">
        <v>120</v>
      </c>
      <c r="H6" s="22" t="s">
        <v>110</v>
      </c>
      <c r="I6" s="22" t="s">
        <v>110</v>
      </c>
      <c r="J6" s="8"/>
      <c r="K6" s="8" t="str">
        <f>"90,0"</f>
        <v>90,0</v>
      </c>
      <c r="L6" s="33">
        <f ca="1">K6*E6</f>
        <v>106.64100000000001</v>
      </c>
      <c r="M6" s="7" t="s">
        <v>144</v>
      </c>
    </row>
    <row r="7" spans="1:13">
      <c r="B7" s="5" t="s">
        <v>39</v>
      </c>
    </row>
    <row r="8" spans="1:13" ht="16">
      <c r="A8" s="65" t="s">
        <v>68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" t="s">
        <v>38</v>
      </c>
      <c r="B9" s="7" t="s">
        <v>79</v>
      </c>
      <c r="C9" s="7" t="s">
        <v>80</v>
      </c>
      <c r="D9" s="7" t="s">
        <v>81</v>
      </c>
      <c r="E9" s="28" t="s">
        <v>383</v>
      </c>
      <c r="F9" s="7" t="s">
        <v>82</v>
      </c>
      <c r="G9" s="22" t="s">
        <v>143</v>
      </c>
      <c r="H9" s="18" t="s">
        <v>143</v>
      </c>
      <c r="I9" s="18" t="s">
        <v>121</v>
      </c>
      <c r="J9" s="8"/>
      <c r="K9" s="8" t="str">
        <f>"180,0"</f>
        <v>180,0</v>
      </c>
      <c r="L9" s="33">
        <f ca="1">K9*E9</f>
        <v>134.60400000000001</v>
      </c>
      <c r="M9" s="7" t="s">
        <v>352</v>
      </c>
    </row>
    <row r="10" spans="1:13">
      <c r="B10" s="5" t="s">
        <v>39</v>
      </c>
    </row>
    <row r="11" spans="1:13" ht="16">
      <c r="A11" s="65" t="s">
        <v>9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3">
      <c r="A12" s="8" t="s">
        <v>38</v>
      </c>
      <c r="B12" s="7" t="s">
        <v>309</v>
      </c>
      <c r="C12" s="7" t="s">
        <v>363</v>
      </c>
      <c r="D12" s="7" t="s">
        <v>310</v>
      </c>
      <c r="E12" s="28" t="s">
        <v>386</v>
      </c>
      <c r="F12" s="7" t="s">
        <v>340</v>
      </c>
      <c r="G12" s="18" t="s">
        <v>207</v>
      </c>
      <c r="H12" s="18" t="s">
        <v>50</v>
      </c>
      <c r="I12" s="18" t="s">
        <v>150</v>
      </c>
      <c r="J12" s="8"/>
      <c r="K12" s="8" t="str">
        <f>"245,0"</f>
        <v>245,0</v>
      </c>
      <c r="L12" s="33">
        <f ca="1">K12*E12</f>
        <v>154.4725</v>
      </c>
      <c r="M12" s="7" t="s">
        <v>352</v>
      </c>
    </row>
    <row r="13" spans="1:13">
      <c r="B13" s="5" t="s">
        <v>39</v>
      </c>
    </row>
    <row r="14" spans="1:13" ht="16">
      <c r="A14" s="65" t="s">
        <v>17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3">
      <c r="A15" s="8" t="s">
        <v>169</v>
      </c>
      <c r="B15" s="7" t="s">
        <v>153</v>
      </c>
      <c r="C15" s="7" t="s">
        <v>154</v>
      </c>
      <c r="D15" s="7" t="s">
        <v>155</v>
      </c>
      <c r="E15" s="28" t="s">
        <v>383</v>
      </c>
      <c r="F15" s="7" t="s">
        <v>334</v>
      </c>
      <c r="G15" s="22" t="s">
        <v>129</v>
      </c>
      <c r="H15" s="22" t="s">
        <v>129</v>
      </c>
      <c r="I15" s="8"/>
      <c r="J15" s="8"/>
      <c r="K15" s="8" t="str">
        <f>"0.00"</f>
        <v>0.00</v>
      </c>
      <c r="L15" s="33" t="str">
        <f>"0,0000"</f>
        <v>0,0000</v>
      </c>
      <c r="M15" s="7" t="s">
        <v>152</v>
      </c>
    </row>
    <row r="16" spans="1:13">
      <c r="B16" s="5" t="s">
        <v>39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9"/>
  <sheetViews>
    <sheetView tabSelected="1"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0" t="s">
        <v>347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378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62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63</v>
      </c>
      <c r="C6" s="7" t="s">
        <v>64</v>
      </c>
      <c r="D6" s="7" t="s">
        <v>65</v>
      </c>
      <c r="E6" s="7" t="s">
        <v>389</v>
      </c>
      <c r="F6" s="7" t="s">
        <v>334</v>
      </c>
      <c r="G6" s="22" t="s">
        <v>66</v>
      </c>
      <c r="H6" s="18" t="s">
        <v>66</v>
      </c>
      <c r="I6" s="22" t="s">
        <v>67</v>
      </c>
      <c r="J6" s="8"/>
      <c r="K6" s="8" t="str">
        <f>"45,0"</f>
        <v>45,0</v>
      </c>
      <c r="L6" s="8" t="str">
        <f>"48,5343"</f>
        <v>48,5343</v>
      </c>
      <c r="M6" s="7"/>
    </row>
    <row r="7" spans="1:13">
      <c r="B7" s="5" t="s">
        <v>39</v>
      </c>
    </row>
    <row r="8" spans="1:13" ht="16">
      <c r="A8" s="65" t="s">
        <v>68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10" t="s">
        <v>38</v>
      </c>
      <c r="B9" s="9" t="s">
        <v>69</v>
      </c>
      <c r="C9" s="9" t="s">
        <v>70</v>
      </c>
      <c r="D9" s="9" t="s">
        <v>71</v>
      </c>
      <c r="E9" s="9" t="s">
        <v>383</v>
      </c>
      <c r="F9" s="9" t="s">
        <v>344</v>
      </c>
      <c r="G9" s="20" t="s">
        <v>72</v>
      </c>
      <c r="H9" s="19" t="s">
        <v>73</v>
      </c>
      <c r="I9" s="19" t="s">
        <v>73</v>
      </c>
      <c r="J9" s="10"/>
      <c r="K9" s="10" t="str">
        <f>"60,0"</f>
        <v>60,0</v>
      </c>
      <c r="L9" s="10" t="str">
        <f>"41,8320"</f>
        <v>41,8320</v>
      </c>
      <c r="M9" s="9"/>
    </row>
    <row r="10" spans="1:13">
      <c r="A10" s="24" t="s">
        <v>40</v>
      </c>
      <c r="B10" s="23" t="s">
        <v>74</v>
      </c>
      <c r="C10" s="23" t="s">
        <v>75</v>
      </c>
      <c r="D10" s="23" t="s">
        <v>76</v>
      </c>
      <c r="E10" s="23" t="s">
        <v>383</v>
      </c>
      <c r="F10" s="23" t="s">
        <v>339</v>
      </c>
      <c r="G10" s="25" t="s">
        <v>66</v>
      </c>
      <c r="H10" s="25" t="s">
        <v>77</v>
      </c>
      <c r="I10" s="25" t="s">
        <v>78</v>
      </c>
      <c r="J10" s="24"/>
      <c r="K10" s="24" t="str">
        <f>"57,5"</f>
        <v>57,5</v>
      </c>
      <c r="L10" s="24" t="str">
        <f>"42,5069"</f>
        <v>42,5069</v>
      </c>
      <c r="M10" s="23"/>
    </row>
    <row r="11" spans="1:13">
      <c r="A11" s="12" t="s">
        <v>101</v>
      </c>
      <c r="B11" s="11" t="s">
        <v>79</v>
      </c>
      <c r="C11" s="11" t="s">
        <v>80</v>
      </c>
      <c r="D11" s="11" t="s">
        <v>81</v>
      </c>
      <c r="E11" s="11" t="s">
        <v>383</v>
      </c>
      <c r="F11" s="11" t="s">
        <v>82</v>
      </c>
      <c r="G11" s="21" t="s">
        <v>67</v>
      </c>
      <c r="H11" s="21" t="s">
        <v>77</v>
      </c>
      <c r="I11" s="26" t="s">
        <v>72</v>
      </c>
      <c r="J11" s="12"/>
      <c r="K11" s="12" t="str">
        <f>"52,5"</f>
        <v>52,5</v>
      </c>
      <c r="L11" s="12" t="str">
        <f>"38,0415"</f>
        <v>38,0415</v>
      </c>
      <c r="M11" s="11"/>
    </row>
    <row r="12" spans="1:13">
      <c r="B12" s="5" t="s">
        <v>39</v>
      </c>
    </row>
    <row r="13" spans="1:13" ht="16">
      <c r="A13" s="65" t="s">
        <v>46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3">
      <c r="A14" s="10" t="s">
        <v>38</v>
      </c>
      <c r="B14" s="9" t="s">
        <v>83</v>
      </c>
      <c r="C14" s="9" t="s">
        <v>84</v>
      </c>
      <c r="D14" s="9" t="s">
        <v>85</v>
      </c>
      <c r="E14" s="9" t="s">
        <v>383</v>
      </c>
      <c r="F14" s="9" t="s">
        <v>341</v>
      </c>
      <c r="G14" s="20" t="s">
        <v>73</v>
      </c>
      <c r="H14" s="20" t="s">
        <v>86</v>
      </c>
      <c r="I14" s="19" t="s">
        <v>87</v>
      </c>
      <c r="J14" s="10"/>
      <c r="K14" s="10" t="str">
        <f>"70,0"</f>
        <v>70,0</v>
      </c>
      <c r="L14" s="10" t="str">
        <f>"43,6975"</f>
        <v>43,6975</v>
      </c>
      <c r="M14" s="9"/>
    </row>
    <row r="15" spans="1:13">
      <c r="A15" s="24" t="s">
        <v>40</v>
      </c>
      <c r="B15" s="23" t="s">
        <v>88</v>
      </c>
      <c r="C15" s="23" t="s">
        <v>89</v>
      </c>
      <c r="D15" s="23" t="s">
        <v>90</v>
      </c>
      <c r="E15" s="23" t="s">
        <v>383</v>
      </c>
      <c r="F15" s="23" t="s">
        <v>345</v>
      </c>
      <c r="G15" s="25" t="s">
        <v>78</v>
      </c>
      <c r="H15" s="25" t="s">
        <v>91</v>
      </c>
      <c r="I15" s="25" t="s">
        <v>73</v>
      </c>
      <c r="J15" s="24"/>
      <c r="K15" s="24" t="str">
        <f>"67,5"</f>
        <v>67,5</v>
      </c>
      <c r="L15" s="24" t="str">
        <f>"42,1099"</f>
        <v>42,1099</v>
      </c>
      <c r="M15" s="23"/>
    </row>
    <row r="16" spans="1:13">
      <c r="A16" s="12" t="s">
        <v>38</v>
      </c>
      <c r="B16" s="11" t="s">
        <v>92</v>
      </c>
      <c r="C16" s="11" t="s">
        <v>365</v>
      </c>
      <c r="D16" s="11" t="s">
        <v>93</v>
      </c>
      <c r="E16" s="11" t="s">
        <v>385</v>
      </c>
      <c r="F16" s="11" t="s">
        <v>345</v>
      </c>
      <c r="G16" s="21" t="s">
        <v>67</v>
      </c>
      <c r="H16" s="21" t="s">
        <v>78</v>
      </c>
      <c r="I16" s="21" t="s">
        <v>91</v>
      </c>
      <c r="J16" s="12"/>
      <c r="K16" s="12" t="str">
        <f>"62,5"</f>
        <v>62,5</v>
      </c>
      <c r="L16" s="12" t="str">
        <f>"40,7194"</f>
        <v>40,7194</v>
      </c>
      <c r="M16" s="11"/>
    </row>
    <row r="17" spans="1:13">
      <c r="B17" s="5" t="s">
        <v>39</v>
      </c>
    </row>
    <row r="18" spans="1:13" ht="16">
      <c r="A18" s="65" t="s">
        <v>9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3">
      <c r="A19" s="8" t="s">
        <v>38</v>
      </c>
      <c r="B19" s="7" t="s">
        <v>94</v>
      </c>
      <c r="C19" s="7" t="s">
        <v>95</v>
      </c>
      <c r="D19" s="7" t="s">
        <v>96</v>
      </c>
      <c r="E19" s="7" t="s">
        <v>383</v>
      </c>
      <c r="F19" s="7" t="s">
        <v>334</v>
      </c>
      <c r="G19" s="18" t="s">
        <v>72</v>
      </c>
      <c r="H19" s="18" t="s">
        <v>73</v>
      </c>
      <c r="I19" s="22" t="s">
        <v>87</v>
      </c>
      <c r="J19" s="8"/>
      <c r="K19" s="8" t="str">
        <f>"67,5"</f>
        <v>67,5</v>
      </c>
      <c r="L19" s="8" t="str">
        <f>"39,2715"</f>
        <v>39,2715</v>
      </c>
      <c r="M19" s="7"/>
    </row>
    <row r="20" spans="1:13">
      <c r="B20" s="5" t="s">
        <v>39</v>
      </c>
    </row>
    <row r="21" spans="1:13">
      <c r="B21" s="5" t="s">
        <v>39</v>
      </c>
    </row>
    <row r="22" spans="1:13">
      <c r="B22" s="5" t="s">
        <v>39</v>
      </c>
    </row>
    <row r="23" spans="1:13" ht="18">
      <c r="B23" s="13" t="s">
        <v>26</v>
      </c>
      <c r="C23" s="13"/>
      <c r="F23" s="3"/>
    </row>
    <row r="24" spans="1:13" ht="16">
      <c r="B24" s="14" t="s">
        <v>27</v>
      </c>
      <c r="C24" s="14"/>
      <c r="F24" s="3"/>
    </row>
    <row r="25" spans="1:13" ht="14">
      <c r="B25" s="15"/>
      <c r="C25" s="16" t="s">
        <v>28</v>
      </c>
      <c r="F25" s="3"/>
    </row>
    <row r="26" spans="1:13" ht="14">
      <c r="B26" s="17" t="s">
        <v>29</v>
      </c>
      <c r="C26" s="17" t="s">
        <v>30</v>
      </c>
      <c r="D26" s="17" t="s">
        <v>31</v>
      </c>
      <c r="E26" s="17" t="s">
        <v>33</v>
      </c>
      <c r="F26" s="17" t="s">
        <v>34</v>
      </c>
    </row>
    <row r="27" spans="1:13">
      <c r="B27" s="5" t="s">
        <v>83</v>
      </c>
      <c r="C27" s="5" t="s">
        <v>28</v>
      </c>
      <c r="D27" s="6" t="s">
        <v>52</v>
      </c>
      <c r="E27" s="6" t="s">
        <v>86</v>
      </c>
      <c r="F27" s="6" t="s">
        <v>97</v>
      </c>
    </row>
    <row r="28" spans="1:13">
      <c r="B28" s="5" t="s">
        <v>74</v>
      </c>
      <c r="C28" s="5" t="s">
        <v>28</v>
      </c>
      <c r="D28" s="6" t="s">
        <v>98</v>
      </c>
      <c r="E28" s="6" t="s">
        <v>78</v>
      </c>
      <c r="F28" s="6" t="s">
        <v>99</v>
      </c>
    </row>
    <row r="29" spans="1:13">
      <c r="B29" s="5" t="s">
        <v>88</v>
      </c>
      <c r="C29" s="5" t="s">
        <v>28</v>
      </c>
      <c r="D29" s="6" t="s">
        <v>52</v>
      </c>
      <c r="E29" s="6" t="s">
        <v>73</v>
      </c>
      <c r="F29" s="6" t="s">
        <v>100</v>
      </c>
    </row>
  </sheetData>
  <mergeCells count="15">
    <mergeCell ref="A8:J8"/>
    <mergeCell ref="A13:J13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3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18.1640625" style="5" customWidth="1"/>
    <col min="5" max="5" width="10.5" style="29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9" bestFit="1" customWidth="1"/>
    <col min="20" max="20" width="8.5" style="32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50" t="s">
        <v>358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102</v>
      </c>
      <c r="H3" s="64"/>
      <c r="I3" s="64"/>
      <c r="J3" s="64"/>
      <c r="K3" s="64" t="s">
        <v>8</v>
      </c>
      <c r="L3" s="64"/>
      <c r="M3" s="64"/>
      <c r="N3" s="64"/>
      <c r="O3" s="64" t="s">
        <v>103</v>
      </c>
      <c r="P3" s="64"/>
      <c r="Q3" s="64"/>
      <c r="R3" s="64"/>
      <c r="S3" s="72" t="s">
        <v>1</v>
      </c>
      <c r="T3" s="62" t="s">
        <v>3</v>
      </c>
      <c r="U3" s="66" t="s">
        <v>2</v>
      </c>
    </row>
    <row r="4" spans="1:21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63"/>
      <c r="U4" s="67"/>
    </row>
    <row r="5" spans="1:21" ht="16">
      <c r="A5" s="68" t="s">
        <v>104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8" t="s">
        <v>38</v>
      </c>
      <c r="B6" s="7" t="s">
        <v>105</v>
      </c>
      <c r="C6" s="7" t="s">
        <v>106</v>
      </c>
      <c r="D6" s="7" t="s">
        <v>107</v>
      </c>
      <c r="E6" s="28" t="s">
        <v>383</v>
      </c>
      <c r="F6" s="7" t="s">
        <v>334</v>
      </c>
      <c r="G6" s="18" t="s">
        <v>108</v>
      </c>
      <c r="H6" s="18" t="s">
        <v>109</v>
      </c>
      <c r="I6" s="22" t="s">
        <v>110</v>
      </c>
      <c r="J6" s="8"/>
      <c r="K6" s="18" t="s">
        <v>86</v>
      </c>
      <c r="L6" s="22" t="s">
        <v>87</v>
      </c>
      <c r="M6" s="18" t="s">
        <v>87</v>
      </c>
      <c r="N6" s="8"/>
      <c r="O6" s="18" t="s">
        <v>111</v>
      </c>
      <c r="P6" s="18" t="s">
        <v>112</v>
      </c>
      <c r="Q6" s="18" t="s">
        <v>113</v>
      </c>
      <c r="R6" s="8"/>
      <c r="S6" s="40" t="str">
        <f>"307,5"</f>
        <v>307,5</v>
      </c>
      <c r="T6" s="33">
        <f ca="1">S6*E6</f>
        <v>348.24375000000003</v>
      </c>
      <c r="U6" s="7" t="s">
        <v>351</v>
      </c>
    </row>
    <row r="7" spans="1:21">
      <c r="B7" s="5" t="s">
        <v>39</v>
      </c>
    </row>
    <row r="8" spans="1:21" ht="16">
      <c r="A8" s="65" t="s">
        <v>62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21">
      <c r="A9" s="8" t="s">
        <v>38</v>
      </c>
      <c r="B9" s="7" t="s">
        <v>114</v>
      </c>
      <c r="C9" s="7" t="s">
        <v>115</v>
      </c>
      <c r="D9" s="7" t="s">
        <v>116</v>
      </c>
      <c r="E9" s="28" t="s">
        <v>383</v>
      </c>
      <c r="F9" s="7" t="s">
        <v>336</v>
      </c>
      <c r="G9" s="18" t="s">
        <v>117</v>
      </c>
      <c r="H9" s="18" t="s">
        <v>118</v>
      </c>
      <c r="I9" s="18" t="s">
        <v>119</v>
      </c>
      <c r="J9" s="8"/>
      <c r="K9" s="18" t="s">
        <v>120</v>
      </c>
      <c r="L9" s="18" t="s">
        <v>108</v>
      </c>
      <c r="M9" s="18" t="s">
        <v>110</v>
      </c>
      <c r="N9" s="8"/>
      <c r="O9" s="18" t="s">
        <v>118</v>
      </c>
      <c r="P9" s="18" t="s">
        <v>121</v>
      </c>
      <c r="Q9" s="8"/>
      <c r="R9" s="8"/>
      <c r="S9" s="40" t="str">
        <f>"457,5"</f>
        <v>457,5</v>
      </c>
      <c r="T9" s="33">
        <f ca="1">S9*E9</f>
        <v>487.23749999999995</v>
      </c>
      <c r="U9" s="7" t="s">
        <v>122</v>
      </c>
    </row>
    <row r="10" spans="1:21">
      <c r="B10" s="5" t="s">
        <v>39</v>
      </c>
    </row>
    <row r="11" spans="1:21" ht="16">
      <c r="A11" s="65" t="s">
        <v>46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21">
      <c r="A12" s="10" t="s">
        <v>38</v>
      </c>
      <c r="B12" s="9" t="s">
        <v>123</v>
      </c>
      <c r="C12" s="9" t="s">
        <v>355</v>
      </c>
      <c r="D12" s="9" t="s">
        <v>124</v>
      </c>
      <c r="E12" s="30" t="s">
        <v>384</v>
      </c>
      <c r="F12" s="9" t="s">
        <v>334</v>
      </c>
      <c r="G12" s="20" t="s">
        <v>24</v>
      </c>
      <c r="H12" s="20" t="s">
        <v>125</v>
      </c>
      <c r="I12" s="20" t="s">
        <v>126</v>
      </c>
      <c r="J12" s="10"/>
      <c r="K12" s="20" t="s">
        <v>113</v>
      </c>
      <c r="L12" s="20" t="s">
        <v>127</v>
      </c>
      <c r="M12" s="19" t="s">
        <v>128</v>
      </c>
      <c r="N12" s="10"/>
      <c r="O12" s="20" t="s">
        <v>13</v>
      </c>
      <c r="P12" s="20" t="s">
        <v>15</v>
      </c>
      <c r="Q12" s="20" t="s">
        <v>129</v>
      </c>
      <c r="R12" s="10"/>
      <c r="S12" s="41" t="str">
        <f>"617,5"</f>
        <v>617,5</v>
      </c>
      <c r="T12" s="34">
        <f ca="1">S12*E12</f>
        <v>396.24975000000001</v>
      </c>
      <c r="U12" s="9" t="s">
        <v>130</v>
      </c>
    </row>
    <row r="13" spans="1:21">
      <c r="A13" s="12" t="s">
        <v>38</v>
      </c>
      <c r="B13" s="11" t="s">
        <v>123</v>
      </c>
      <c r="C13" s="11" t="s">
        <v>131</v>
      </c>
      <c r="D13" s="11" t="s">
        <v>124</v>
      </c>
      <c r="E13" s="31" t="s">
        <v>383</v>
      </c>
      <c r="F13" s="11" t="s">
        <v>334</v>
      </c>
      <c r="G13" s="21" t="s">
        <v>24</v>
      </c>
      <c r="H13" s="21" t="s">
        <v>125</v>
      </c>
      <c r="I13" s="21" t="s">
        <v>126</v>
      </c>
      <c r="J13" s="12"/>
      <c r="K13" s="21" t="s">
        <v>113</v>
      </c>
      <c r="L13" s="21" t="s">
        <v>127</v>
      </c>
      <c r="M13" s="26" t="s">
        <v>128</v>
      </c>
      <c r="N13" s="12"/>
      <c r="O13" s="21" t="s">
        <v>13</v>
      </c>
      <c r="P13" s="21" t="s">
        <v>15</v>
      </c>
      <c r="Q13" s="21" t="s">
        <v>129</v>
      </c>
      <c r="R13" s="12"/>
      <c r="S13" s="42" t="str">
        <f>"617,5"</f>
        <v>617,5</v>
      </c>
      <c r="T13" s="35">
        <f ca="1">S13*E13</f>
        <v>396.24975000000001</v>
      </c>
      <c r="U13" s="11" t="s">
        <v>130</v>
      </c>
    </row>
    <row r="14" spans="1:21">
      <c r="B14" s="5" t="s">
        <v>39</v>
      </c>
    </row>
    <row r="15" spans="1:21" ht="16">
      <c r="A15" s="65" t="s">
        <v>9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21">
      <c r="A16" s="10" t="s">
        <v>38</v>
      </c>
      <c r="B16" s="9" t="s">
        <v>132</v>
      </c>
      <c r="C16" s="9" t="s">
        <v>133</v>
      </c>
      <c r="D16" s="9" t="s">
        <v>134</v>
      </c>
      <c r="E16" s="30" t="s">
        <v>383</v>
      </c>
      <c r="F16" s="9" t="s">
        <v>337</v>
      </c>
      <c r="G16" s="19" t="s">
        <v>129</v>
      </c>
      <c r="H16" s="20" t="s">
        <v>135</v>
      </c>
      <c r="I16" s="19" t="s">
        <v>136</v>
      </c>
      <c r="J16" s="10"/>
      <c r="K16" s="20" t="s">
        <v>128</v>
      </c>
      <c r="L16" s="20" t="s">
        <v>117</v>
      </c>
      <c r="M16" s="19" t="s">
        <v>118</v>
      </c>
      <c r="N16" s="10"/>
      <c r="O16" s="20" t="s">
        <v>129</v>
      </c>
      <c r="P16" s="19" t="s">
        <v>137</v>
      </c>
      <c r="Q16" s="20" t="s">
        <v>136</v>
      </c>
      <c r="R16" s="10"/>
      <c r="S16" s="41" t="str">
        <f>"685,0"</f>
        <v>685,0</v>
      </c>
      <c r="T16" s="34">
        <f ca="1">S16*E16</f>
        <v>420.31600000000003</v>
      </c>
      <c r="U16" s="9" t="s">
        <v>352</v>
      </c>
    </row>
    <row r="17" spans="1:21">
      <c r="A17" s="24" t="s">
        <v>38</v>
      </c>
      <c r="B17" s="23" t="s">
        <v>132</v>
      </c>
      <c r="C17" s="23" t="s">
        <v>353</v>
      </c>
      <c r="D17" s="23" t="s">
        <v>134</v>
      </c>
      <c r="E17" s="36" t="s">
        <v>385</v>
      </c>
      <c r="F17" s="23" t="s">
        <v>337</v>
      </c>
      <c r="G17" s="27" t="s">
        <v>129</v>
      </c>
      <c r="H17" s="25" t="s">
        <v>135</v>
      </c>
      <c r="I17" s="27" t="s">
        <v>136</v>
      </c>
      <c r="J17" s="24"/>
      <c r="K17" s="25" t="s">
        <v>128</v>
      </c>
      <c r="L17" s="25" t="s">
        <v>117</v>
      </c>
      <c r="M17" s="27" t="s">
        <v>118</v>
      </c>
      <c r="N17" s="24"/>
      <c r="O17" s="25" t="s">
        <v>129</v>
      </c>
      <c r="P17" s="27" t="s">
        <v>137</v>
      </c>
      <c r="Q17" s="25" t="s">
        <v>136</v>
      </c>
      <c r="R17" s="24"/>
      <c r="S17" s="43" t="str">
        <f>"685,0"</f>
        <v>685,0</v>
      </c>
      <c r="T17" s="38">
        <v>437.36</v>
      </c>
      <c r="U17" s="23" t="s">
        <v>352</v>
      </c>
    </row>
    <row r="18" spans="1:21">
      <c r="A18" s="12" t="s">
        <v>40</v>
      </c>
      <c r="B18" s="11" t="s">
        <v>138</v>
      </c>
      <c r="C18" s="11" t="s">
        <v>354</v>
      </c>
      <c r="D18" s="11" t="s">
        <v>139</v>
      </c>
      <c r="E18" s="31" t="s">
        <v>385</v>
      </c>
      <c r="F18" s="11" t="s">
        <v>334</v>
      </c>
      <c r="G18" s="21" t="s">
        <v>140</v>
      </c>
      <c r="H18" s="21" t="s">
        <v>128</v>
      </c>
      <c r="I18" s="21" t="s">
        <v>117</v>
      </c>
      <c r="J18" s="12"/>
      <c r="K18" s="21" t="s">
        <v>141</v>
      </c>
      <c r="L18" s="21" t="s">
        <v>142</v>
      </c>
      <c r="M18" s="21" t="s">
        <v>140</v>
      </c>
      <c r="N18" s="12"/>
      <c r="O18" s="21" t="s">
        <v>140</v>
      </c>
      <c r="P18" s="21" t="s">
        <v>128</v>
      </c>
      <c r="Q18" s="21" t="s">
        <v>143</v>
      </c>
      <c r="R18" s="12"/>
      <c r="S18" s="42" t="str">
        <f>"455,0"</f>
        <v>455,0</v>
      </c>
      <c r="T18" s="35">
        <f ca="1">S18*E18</f>
        <v>284.55699999999996</v>
      </c>
      <c r="U18" s="11" t="s">
        <v>144</v>
      </c>
    </row>
    <row r="19" spans="1:21">
      <c r="B19" s="5" t="s">
        <v>39</v>
      </c>
    </row>
    <row r="20" spans="1:21" ht="16">
      <c r="A20" s="65" t="s">
        <v>17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1:21">
      <c r="A21" s="10" t="s">
        <v>38</v>
      </c>
      <c r="B21" s="9" t="s">
        <v>145</v>
      </c>
      <c r="C21" s="9" t="s">
        <v>146</v>
      </c>
      <c r="D21" s="9" t="s">
        <v>147</v>
      </c>
      <c r="E21" s="30" t="s">
        <v>383</v>
      </c>
      <c r="F21" s="9" t="s">
        <v>334</v>
      </c>
      <c r="G21" s="20" t="s">
        <v>148</v>
      </c>
      <c r="H21" s="20" t="s">
        <v>50</v>
      </c>
      <c r="I21" s="19" t="s">
        <v>149</v>
      </c>
      <c r="J21" s="10"/>
      <c r="K21" s="20" t="s">
        <v>113</v>
      </c>
      <c r="L21" s="20" t="s">
        <v>140</v>
      </c>
      <c r="M21" s="20" t="s">
        <v>127</v>
      </c>
      <c r="N21" s="10"/>
      <c r="O21" s="20" t="s">
        <v>149</v>
      </c>
      <c r="P21" s="20" t="s">
        <v>150</v>
      </c>
      <c r="Q21" s="19" t="s">
        <v>151</v>
      </c>
      <c r="R21" s="10"/>
      <c r="S21" s="41" t="str">
        <f>"615,0"</f>
        <v>615,0</v>
      </c>
      <c r="T21" s="34">
        <f ca="1">S21*E21</f>
        <v>371.70600000000002</v>
      </c>
      <c r="U21" s="9" t="s">
        <v>152</v>
      </c>
    </row>
    <row r="22" spans="1:21">
      <c r="A22" s="12" t="s">
        <v>169</v>
      </c>
      <c r="B22" s="11" t="s">
        <v>153</v>
      </c>
      <c r="C22" s="11" t="s">
        <v>154</v>
      </c>
      <c r="D22" s="11" t="s">
        <v>155</v>
      </c>
      <c r="E22" s="31" t="s">
        <v>383</v>
      </c>
      <c r="F22" s="11" t="s">
        <v>334</v>
      </c>
      <c r="G22" s="21" t="s">
        <v>13</v>
      </c>
      <c r="H22" s="21" t="s">
        <v>14</v>
      </c>
      <c r="I22" s="26" t="s">
        <v>149</v>
      </c>
      <c r="J22" s="12"/>
      <c r="K22" s="21" t="s">
        <v>113</v>
      </c>
      <c r="L22" s="26" t="s">
        <v>140</v>
      </c>
      <c r="M22" s="12"/>
      <c r="N22" s="12"/>
      <c r="O22" s="26" t="s">
        <v>129</v>
      </c>
      <c r="P22" s="26" t="s">
        <v>129</v>
      </c>
      <c r="Q22" s="12"/>
      <c r="R22" s="12"/>
      <c r="S22" s="42">
        <v>0</v>
      </c>
      <c r="T22" s="35">
        <v>0</v>
      </c>
      <c r="U22" s="11" t="s">
        <v>152</v>
      </c>
    </row>
    <row r="23" spans="1:21">
      <c r="B23" s="5" t="s">
        <v>39</v>
      </c>
    </row>
    <row r="24" spans="1:21" ht="16">
      <c r="A24" s="65" t="s">
        <v>156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21">
      <c r="A25" s="10" t="s">
        <v>38</v>
      </c>
      <c r="B25" s="9" t="s">
        <v>157</v>
      </c>
      <c r="C25" s="9" t="s">
        <v>158</v>
      </c>
      <c r="D25" s="9" t="s">
        <v>159</v>
      </c>
      <c r="E25" s="30" t="s">
        <v>383</v>
      </c>
      <c r="F25" s="9" t="s">
        <v>334</v>
      </c>
      <c r="G25" s="20" t="s">
        <v>13</v>
      </c>
      <c r="H25" s="20" t="s">
        <v>15</v>
      </c>
      <c r="I25" s="20" t="s">
        <v>129</v>
      </c>
      <c r="J25" s="10"/>
      <c r="K25" s="20" t="s">
        <v>117</v>
      </c>
      <c r="L25" s="20" t="s">
        <v>118</v>
      </c>
      <c r="M25" s="19" t="s">
        <v>160</v>
      </c>
      <c r="N25" s="10"/>
      <c r="O25" s="20" t="s">
        <v>60</v>
      </c>
      <c r="P25" s="19" t="s">
        <v>61</v>
      </c>
      <c r="Q25" s="19" t="s">
        <v>61</v>
      </c>
      <c r="R25" s="10"/>
      <c r="S25" s="41" t="str">
        <f>"680,0"</f>
        <v>680,0</v>
      </c>
      <c r="T25" s="34">
        <f ca="1">S25*E25</f>
        <v>387.66800000000001</v>
      </c>
      <c r="U25" s="9" t="s">
        <v>352</v>
      </c>
    </row>
    <row r="26" spans="1:21">
      <c r="A26" s="12" t="s">
        <v>40</v>
      </c>
      <c r="B26" s="11" t="s">
        <v>161</v>
      </c>
      <c r="C26" s="11" t="s">
        <v>162</v>
      </c>
      <c r="D26" s="11" t="s">
        <v>163</v>
      </c>
      <c r="E26" s="31" t="s">
        <v>383</v>
      </c>
      <c r="F26" s="11" t="s">
        <v>338</v>
      </c>
      <c r="G26" s="26" t="s">
        <v>128</v>
      </c>
      <c r="H26" s="21" t="s">
        <v>128</v>
      </c>
      <c r="I26" s="21" t="s">
        <v>143</v>
      </c>
      <c r="J26" s="12"/>
      <c r="K26" s="21" t="s">
        <v>127</v>
      </c>
      <c r="L26" s="21" t="s">
        <v>128</v>
      </c>
      <c r="M26" s="21" t="s">
        <v>143</v>
      </c>
      <c r="N26" s="12"/>
      <c r="O26" s="21" t="s">
        <v>24</v>
      </c>
      <c r="P26" s="21" t="s">
        <v>25</v>
      </c>
      <c r="Q26" s="21" t="s">
        <v>125</v>
      </c>
      <c r="R26" s="12"/>
      <c r="S26" s="42" t="str">
        <f>"525,0"</f>
        <v>525,0</v>
      </c>
      <c r="T26" s="35">
        <f ca="1">S26*E26</f>
        <v>302.5575</v>
      </c>
      <c r="U26" s="11" t="s">
        <v>164</v>
      </c>
    </row>
    <row r="27" spans="1:21">
      <c r="B27" s="5" t="s">
        <v>39</v>
      </c>
    </row>
    <row r="28" spans="1:21">
      <c r="B28" s="5" t="s">
        <v>39</v>
      </c>
    </row>
    <row r="29" spans="1:21">
      <c r="B29" s="5" t="s">
        <v>39</v>
      </c>
    </row>
    <row r="30" spans="1:21" ht="18">
      <c r="B30" s="13" t="s">
        <v>26</v>
      </c>
      <c r="C30" s="13"/>
      <c r="F30" s="3"/>
    </row>
    <row r="31" spans="1:21" ht="16">
      <c r="B31" s="14" t="s">
        <v>27</v>
      </c>
      <c r="C31" s="14"/>
      <c r="F31" s="3"/>
    </row>
    <row r="32" spans="1:21" ht="14">
      <c r="B32" s="15"/>
      <c r="C32" s="16" t="s">
        <v>28</v>
      </c>
      <c r="F32" s="3"/>
    </row>
    <row r="33" spans="2:6" ht="14">
      <c r="B33" s="17" t="s">
        <v>29</v>
      </c>
      <c r="C33" s="17" t="s">
        <v>30</v>
      </c>
      <c r="D33" s="17" t="s">
        <v>31</v>
      </c>
      <c r="E33" s="37" t="s">
        <v>32</v>
      </c>
      <c r="F33" s="17" t="s">
        <v>346</v>
      </c>
    </row>
    <row r="34" spans="2:6">
      <c r="B34" s="5" t="s">
        <v>132</v>
      </c>
      <c r="C34" s="5" t="s">
        <v>28</v>
      </c>
      <c r="D34" s="6" t="s">
        <v>36</v>
      </c>
      <c r="E34" s="32" t="s">
        <v>166</v>
      </c>
      <c r="F34" s="32">
        <v>420.31599999999997</v>
      </c>
    </row>
    <row r="35" spans="2:6">
      <c r="B35" s="5" t="s">
        <v>123</v>
      </c>
      <c r="C35" s="5" t="s">
        <v>28</v>
      </c>
      <c r="D35" s="6" t="s">
        <v>52</v>
      </c>
      <c r="E35" s="32" t="s">
        <v>165</v>
      </c>
      <c r="F35" s="32">
        <v>396.24979999999999</v>
      </c>
    </row>
    <row r="36" spans="2:6">
      <c r="B36" s="5" t="s">
        <v>157</v>
      </c>
      <c r="C36" s="5" t="s">
        <v>28</v>
      </c>
      <c r="D36" s="6" t="s">
        <v>167</v>
      </c>
      <c r="E36" s="32" t="s">
        <v>168</v>
      </c>
      <c r="F36" s="32">
        <v>387.66800000000001</v>
      </c>
    </row>
  </sheetData>
  <mergeCells count="19">
    <mergeCell ref="A24:R24"/>
    <mergeCell ref="A5:R5"/>
    <mergeCell ref="A8:R8"/>
    <mergeCell ref="A11:R11"/>
    <mergeCell ref="A15:R15"/>
    <mergeCell ref="A20:R20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4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50" t="s">
        <v>359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102</v>
      </c>
      <c r="H3" s="64"/>
      <c r="I3" s="64"/>
      <c r="J3" s="64"/>
      <c r="K3" s="64" t="s">
        <v>8</v>
      </c>
      <c r="L3" s="64"/>
      <c r="M3" s="64"/>
      <c r="N3" s="64"/>
      <c r="O3" s="64" t="s">
        <v>103</v>
      </c>
      <c r="P3" s="64"/>
      <c r="Q3" s="64"/>
      <c r="R3" s="64"/>
      <c r="S3" s="64" t="s">
        <v>1</v>
      </c>
      <c r="T3" s="64" t="s">
        <v>3</v>
      </c>
      <c r="U3" s="66" t="s">
        <v>2</v>
      </c>
    </row>
    <row r="4" spans="1:21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1"/>
      <c r="U4" s="67"/>
    </row>
    <row r="5" spans="1:21" ht="16">
      <c r="A5" s="68" t="s">
        <v>9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1">
      <c r="A6" s="8" t="s">
        <v>38</v>
      </c>
      <c r="B6" s="7" t="s">
        <v>219</v>
      </c>
      <c r="C6" s="7" t="s">
        <v>356</v>
      </c>
      <c r="D6" s="7" t="s">
        <v>220</v>
      </c>
      <c r="E6" s="28" t="s">
        <v>386</v>
      </c>
      <c r="F6" s="7" t="s">
        <v>338</v>
      </c>
      <c r="G6" s="22" t="s">
        <v>221</v>
      </c>
      <c r="H6" s="18" t="s">
        <v>221</v>
      </c>
      <c r="I6" s="22" t="s">
        <v>13</v>
      </c>
      <c r="J6" s="8"/>
      <c r="K6" s="18" t="s">
        <v>141</v>
      </c>
      <c r="L6" s="18" t="s">
        <v>183</v>
      </c>
      <c r="M6" s="18" t="s">
        <v>193</v>
      </c>
      <c r="N6" s="8"/>
      <c r="O6" s="18" t="s">
        <v>50</v>
      </c>
      <c r="P6" s="18" t="s">
        <v>149</v>
      </c>
      <c r="Q6" s="22" t="s">
        <v>15</v>
      </c>
      <c r="R6" s="8"/>
      <c r="S6" s="8" t="str">
        <f>"572,5"</f>
        <v>572,5</v>
      </c>
      <c r="T6" s="33">
        <f ca="1">S6*E6</f>
        <v>351.91575</v>
      </c>
      <c r="U6" s="7" t="s">
        <v>352</v>
      </c>
    </row>
    <row r="7" spans="1:21">
      <c r="B7" s="5" t="s">
        <v>39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6640625" style="5" bestFit="1" customWidth="1"/>
    <col min="4" max="4" width="21.5" style="5" bestFit="1" customWidth="1"/>
    <col min="5" max="5" width="10.5" style="29" bestFit="1" customWidth="1"/>
    <col min="6" max="6" width="27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9" bestFit="1" customWidth="1"/>
    <col min="16" max="16" width="8.5" style="6" bestFit="1" customWidth="1"/>
    <col min="17" max="17" width="18.5" style="5" customWidth="1"/>
    <col min="18" max="16384" width="9.1640625" style="3"/>
  </cols>
  <sheetData>
    <row r="1" spans="1:17" s="2" customFormat="1" ht="29" customHeight="1">
      <c r="A1" s="50" t="s">
        <v>360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8</v>
      </c>
      <c r="H3" s="64"/>
      <c r="I3" s="64"/>
      <c r="J3" s="64"/>
      <c r="K3" s="64" t="s">
        <v>103</v>
      </c>
      <c r="L3" s="64"/>
      <c r="M3" s="64"/>
      <c r="N3" s="64"/>
      <c r="O3" s="72" t="s">
        <v>1</v>
      </c>
      <c r="P3" s="64" t="s">
        <v>3</v>
      </c>
      <c r="Q3" s="66" t="s">
        <v>2</v>
      </c>
    </row>
    <row r="4" spans="1:17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3"/>
      <c r="P4" s="61"/>
      <c r="Q4" s="67"/>
    </row>
    <row r="5" spans="1:17" ht="16">
      <c r="A5" s="68" t="s">
        <v>68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8" t="s">
        <v>169</v>
      </c>
      <c r="B6" s="7" t="s">
        <v>74</v>
      </c>
      <c r="C6" s="7" t="s">
        <v>75</v>
      </c>
      <c r="D6" s="7" t="s">
        <v>76</v>
      </c>
      <c r="E6" s="28" t="s">
        <v>383</v>
      </c>
      <c r="F6" s="7" t="s">
        <v>339</v>
      </c>
      <c r="G6" s="22" t="s">
        <v>111</v>
      </c>
      <c r="H6" s="22" t="s">
        <v>111</v>
      </c>
      <c r="I6" s="22" t="s">
        <v>111</v>
      </c>
      <c r="J6" s="8"/>
      <c r="K6" s="22"/>
      <c r="L6" s="8"/>
      <c r="M6" s="8"/>
      <c r="N6" s="8"/>
      <c r="O6" s="40">
        <v>0</v>
      </c>
      <c r="P6" s="8" t="str">
        <f>"0,0000"</f>
        <v>0,0000</v>
      </c>
      <c r="Q6" s="7" t="s">
        <v>352</v>
      </c>
    </row>
    <row r="7" spans="1:17">
      <c r="B7" s="5" t="s">
        <v>39</v>
      </c>
    </row>
    <row r="8" spans="1:17" ht="16">
      <c r="A8" s="65" t="s">
        <v>41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7">
      <c r="A9" s="8" t="s">
        <v>38</v>
      </c>
      <c r="B9" s="7" t="s">
        <v>326</v>
      </c>
      <c r="C9" s="7" t="s">
        <v>370</v>
      </c>
      <c r="D9" s="7" t="s">
        <v>327</v>
      </c>
      <c r="E9" s="28" t="s">
        <v>382</v>
      </c>
      <c r="F9" s="7" t="s">
        <v>334</v>
      </c>
      <c r="G9" s="18" t="s">
        <v>180</v>
      </c>
      <c r="H9" s="18" t="s">
        <v>111</v>
      </c>
      <c r="I9" s="18" t="s">
        <v>328</v>
      </c>
      <c r="J9" s="8"/>
      <c r="K9" s="18" t="s">
        <v>206</v>
      </c>
      <c r="L9" s="18" t="s">
        <v>207</v>
      </c>
      <c r="M9" s="18" t="s">
        <v>125</v>
      </c>
      <c r="N9" s="8"/>
      <c r="O9" s="40" t="str">
        <f>"332,5"</f>
        <v>332,5</v>
      </c>
      <c r="P9" s="8" t="str">
        <f>"220,8132"</f>
        <v>220,8132</v>
      </c>
      <c r="Q9" s="7" t="s">
        <v>329</v>
      </c>
    </row>
    <row r="10" spans="1:17">
      <c r="B10" s="5" t="s">
        <v>39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1"/>
  <sheetViews>
    <sheetView workbookViewId="0">
      <selection activeCell="C6" sqref="C6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29" bestFit="1" customWidth="1"/>
    <col min="6" max="6" width="27.5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32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50" t="s">
        <v>361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8</v>
      </c>
      <c r="H3" s="64"/>
      <c r="I3" s="64"/>
      <c r="J3" s="64"/>
      <c r="K3" s="64" t="s">
        <v>103</v>
      </c>
      <c r="L3" s="64"/>
      <c r="M3" s="64"/>
      <c r="N3" s="64"/>
      <c r="O3" s="64" t="s">
        <v>1</v>
      </c>
      <c r="P3" s="62" t="s">
        <v>3</v>
      </c>
      <c r="Q3" s="66" t="s">
        <v>2</v>
      </c>
    </row>
    <row r="4" spans="1:17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1"/>
      <c r="P4" s="63"/>
      <c r="Q4" s="67"/>
    </row>
    <row r="5" spans="1:17" ht="16">
      <c r="A5" s="68" t="s">
        <v>176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8" t="s">
        <v>38</v>
      </c>
      <c r="B6" s="7" t="s">
        <v>318</v>
      </c>
      <c r="C6" s="7" t="s">
        <v>387</v>
      </c>
      <c r="D6" s="7" t="s">
        <v>319</v>
      </c>
      <c r="E6" s="28" t="s">
        <v>386</v>
      </c>
      <c r="F6" s="7" t="s">
        <v>334</v>
      </c>
      <c r="G6" s="18" t="s">
        <v>320</v>
      </c>
      <c r="H6" s="18" t="s">
        <v>77</v>
      </c>
      <c r="I6" s="22" t="s">
        <v>181</v>
      </c>
      <c r="J6" s="8"/>
      <c r="K6" s="18" t="s">
        <v>112</v>
      </c>
      <c r="L6" s="18" t="s">
        <v>140</v>
      </c>
      <c r="M6" s="18" t="s">
        <v>127</v>
      </c>
      <c r="N6" s="8"/>
      <c r="O6" s="8" t="str">
        <f>"197,5"</f>
        <v>197,5</v>
      </c>
      <c r="P6" s="33">
        <f ca="1">O6*E6</f>
        <v>234.01775000000001</v>
      </c>
      <c r="Q6" s="7" t="s">
        <v>321</v>
      </c>
    </row>
    <row r="7" spans="1:17">
      <c r="B7" s="5" t="s">
        <v>39</v>
      </c>
    </row>
    <row r="8" spans="1:17" ht="16">
      <c r="A8" s="65" t="s">
        <v>68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7">
      <c r="A9" s="8" t="s">
        <v>38</v>
      </c>
      <c r="B9" s="7" t="s">
        <v>322</v>
      </c>
      <c r="C9" s="7" t="s">
        <v>323</v>
      </c>
      <c r="D9" s="7" t="s">
        <v>324</v>
      </c>
      <c r="E9" s="28" t="s">
        <v>383</v>
      </c>
      <c r="F9" s="7" t="s">
        <v>334</v>
      </c>
      <c r="G9" s="18" t="s">
        <v>188</v>
      </c>
      <c r="H9" s="22" t="s">
        <v>173</v>
      </c>
      <c r="I9" s="22" t="s">
        <v>173</v>
      </c>
      <c r="J9" s="8"/>
      <c r="K9" s="18" t="s">
        <v>143</v>
      </c>
      <c r="L9" s="18" t="s">
        <v>288</v>
      </c>
      <c r="M9" s="18" t="s">
        <v>292</v>
      </c>
      <c r="N9" s="8"/>
      <c r="O9" s="8" t="str">
        <f>"247,5"</f>
        <v>247,5</v>
      </c>
      <c r="P9" s="33">
        <f ca="1">O9*E9</f>
        <v>245.49525</v>
      </c>
      <c r="Q9" s="7" t="s">
        <v>325</v>
      </c>
    </row>
    <row r="10" spans="1:17">
      <c r="B10" s="5" t="s">
        <v>39</v>
      </c>
    </row>
    <row r="11" spans="1:17">
      <c r="B11" s="5" t="s">
        <v>39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7"/>
  <sheetViews>
    <sheetView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7.5" style="5" bestFit="1" customWidth="1"/>
    <col min="4" max="4" width="21.5" style="5" bestFit="1" customWidth="1"/>
    <col min="5" max="5" width="10.5" style="29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29" customHeight="1">
      <c r="A1" s="50" t="s">
        <v>362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102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9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219</v>
      </c>
      <c r="C6" s="7" t="s">
        <v>356</v>
      </c>
      <c r="D6" s="7" t="s">
        <v>220</v>
      </c>
      <c r="E6" s="28" t="s">
        <v>386</v>
      </c>
      <c r="F6" s="7" t="s">
        <v>338</v>
      </c>
      <c r="G6" s="22" t="s">
        <v>221</v>
      </c>
      <c r="H6" s="18" t="s">
        <v>221</v>
      </c>
      <c r="I6" s="22" t="s">
        <v>13</v>
      </c>
      <c r="J6" s="8"/>
      <c r="K6" s="8" t="str">
        <f>"212,5"</f>
        <v>212,5</v>
      </c>
      <c r="L6" s="33">
        <f ca="1">K6*E6</f>
        <v>130.62375</v>
      </c>
      <c r="M6" s="7" t="s">
        <v>352</v>
      </c>
    </row>
    <row r="7" spans="1:13">
      <c r="B7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7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4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0" t="s">
        <v>364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4" t="s">
        <v>381</v>
      </c>
      <c r="F3" s="64" t="s">
        <v>6</v>
      </c>
      <c r="G3" s="64" t="s">
        <v>102</v>
      </c>
      <c r="H3" s="64"/>
      <c r="I3" s="64"/>
      <c r="J3" s="64"/>
      <c r="K3" s="64" t="s">
        <v>37</v>
      </c>
      <c r="L3" s="64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1"/>
      <c r="F4" s="61"/>
      <c r="G4" s="4">
        <v>1</v>
      </c>
      <c r="H4" s="4">
        <v>2</v>
      </c>
      <c r="I4" s="4">
        <v>3</v>
      </c>
      <c r="J4" s="4" t="s">
        <v>4</v>
      </c>
      <c r="K4" s="61"/>
      <c r="L4" s="61"/>
      <c r="M4" s="67"/>
    </row>
    <row r="5" spans="1:13" ht="16">
      <c r="A5" s="68" t="s">
        <v>9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309</v>
      </c>
      <c r="C6" s="7" t="s">
        <v>363</v>
      </c>
      <c r="D6" s="28" t="s">
        <v>310</v>
      </c>
      <c r="E6" s="7" t="s">
        <v>386</v>
      </c>
      <c r="F6" s="7" t="s">
        <v>340</v>
      </c>
      <c r="G6" s="18" t="s">
        <v>128</v>
      </c>
      <c r="H6" s="18" t="s">
        <v>117</v>
      </c>
      <c r="I6" s="18" t="s">
        <v>160</v>
      </c>
      <c r="J6" s="8"/>
      <c r="K6" s="8" t="str">
        <f>"175,0"</f>
        <v>175,0</v>
      </c>
      <c r="L6" s="33">
        <f ca="1">K6*E6</f>
        <v>110.33749999999999</v>
      </c>
      <c r="M6" s="7" t="s">
        <v>352</v>
      </c>
    </row>
    <row r="7" spans="1:13">
      <c r="B7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45"/>
  <sheetViews>
    <sheetView topLeftCell="A16"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6640625" style="5" bestFit="1" customWidth="1"/>
    <col min="4" max="4" width="21.5" style="5" bestFit="1" customWidth="1"/>
    <col min="5" max="5" width="10.5" style="29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39" bestFit="1" customWidth="1"/>
    <col min="12" max="12" width="8.5" style="32" bestFit="1" customWidth="1"/>
    <col min="13" max="13" width="20" style="5" bestFit="1" customWidth="1"/>
    <col min="14" max="16384" width="9.1640625" style="3"/>
  </cols>
  <sheetData>
    <row r="1" spans="1:13" s="2" customFormat="1" ht="29" customHeight="1">
      <c r="A1" s="50" t="s">
        <v>375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5</v>
      </c>
      <c r="D3" s="60" t="s">
        <v>7</v>
      </c>
      <c r="E3" s="62" t="s">
        <v>346</v>
      </c>
      <c r="F3" s="64" t="s">
        <v>6</v>
      </c>
      <c r="G3" s="64" t="s">
        <v>8</v>
      </c>
      <c r="H3" s="64"/>
      <c r="I3" s="64"/>
      <c r="J3" s="64"/>
      <c r="K3" s="72" t="s">
        <v>37</v>
      </c>
      <c r="L3" s="62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73"/>
      <c r="L4" s="63"/>
      <c r="M4" s="67"/>
    </row>
    <row r="5" spans="1:13" ht="16">
      <c r="A5" s="68" t="s">
        <v>176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38</v>
      </c>
      <c r="B6" s="7" t="s">
        <v>253</v>
      </c>
      <c r="C6" s="7" t="s">
        <v>254</v>
      </c>
      <c r="D6" s="7" t="s">
        <v>255</v>
      </c>
      <c r="E6" s="28" t="s">
        <v>385</v>
      </c>
      <c r="F6" s="7" t="s">
        <v>334</v>
      </c>
      <c r="G6" s="22" t="s">
        <v>256</v>
      </c>
      <c r="H6" s="22" t="s">
        <v>256</v>
      </c>
      <c r="I6" s="18" t="s">
        <v>256</v>
      </c>
      <c r="J6" s="22" t="s">
        <v>257</v>
      </c>
      <c r="K6" s="40" t="str">
        <f>"67,5"</f>
        <v>67,5</v>
      </c>
      <c r="L6" s="33">
        <f ca="1">K6*E6</f>
        <v>79.643249999999995</v>
      </c>
      <c r="M6" s="7" t="s">
        <v>228</v>
      </c>
    </row>
    <row r="7" spans="1:13">
      <c r="B7" s="5" t="s">
        <v>39</v>
      </c>
    </row>
    <row r="8" spans="1:13" ht="16">
      <c r="A8" s="65" t="s">
        <v>68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10" t="s">
        <v>38</v>
      </c>
      <c r="B9" s="9" t="s">
        <v>258</v>
      </c>
      <c r="C9" s="9" t="s">
        <v>259</v>
      </c>
      <c r="D9" s="9" t="s">
        <v>260</v>
      </c>
      <c r="E9" s="30" t="s">
        <v>383</v>
      </c>
      <c r="F9" s="9" t="s">
        <v>334</v>
      </c>
      <c r="G9" s="20" t="s">
        <v>193</v>
      </c>
      <c r="H9" s="19" t="s">
        <v>112</v>
      </c>
      <c r="I9" s="19" t="s">
        <v>112</v>
      </c>
      <c r="J9" s="10"/>
      <c r="K9" s="41" t="str">
        <f>"125,0"</f>
        <v>125,0</v>
      </c>
      <c r="L9" s="34">
        <f ca="1">K9*E9</f>
        <v>90.4375</v>
      </c>
      <c r="M9" s="9" t="s">
        <v>261</v>
      </c>
    </row>
    <row r="10" spans="1:13">
      <c r="A10" s="24" t="s">
        <v>40</v>
      </c>
      <c r="B10" s="23" t="s">
        <v>74</v>
      </c>
      <c r="C10" s="23" t="s">
        <v>75</v>
      </c>
      <c r="D10" s="23" t="s">
        <v>76</v>
      </c>
      <c r="E10" s="36" t="s">
        <v>383</v>
      </c>
      <c r="F10" s="23" t="s">
        <v>339</v>
      </c>
      <c r="G10" s="25" t="s">
        <v>110</v>
      </c>
      <c r="H10" s="25" t="s">
        <v>180</v>
      </c>
      <c r="I10" s="25" t="s">
        <v>111</v>
      </c>
      <c r="J10" s="24"/>
      <c r="K10" s="43" t="str">
        <f>"115,0"</f>
        <v>115,0</v>
      </c>
      <c r="L10" s="38">
        <f ca="1">K10*E10</f>
        <v>87.641499999999994</v>
      </c>
      <c r="M10" s="23" t="s">
        <v>352</v>
      </c>
    </row>
    <row r="11" spans="1:13">
      <c r="A11" s="12" t="s">
        <v>169</v>
      </c>
      <c r="B11" s="11" t="s">
        <v>262</v>
      </c>
      <c r="C11" s="11" t="s">
        <v>263</v>
      </c>
      <c r="D11" s="11" t="s">
        <v>264</v>
      </c>
      <c r="E11" s="31" t="s">
        <v>383</v>
      </c>
      <c r="F11" s="11" t="s">
        <v>341</v>
      </c>
      <c r="G11" s="26" t="s">
        <v>113</v>
      </c>
      <c r="H11" s="26" t="s">
        <v>113</v>
      </c>
      <c r="I11" s="26" t="s">
        <v>113</v>
      </c>
      <c r="J11" s="12"/>
      <c r="K11" s="42">
        <v>0</v>
      </c>
      <c r="L11" s="35" t="str">
        <f>"0,0000"</f>
        <v>0,0000</v>
      </c>
      <c r="M11" s="11" t="s">
        <v>376</v>
      </c>
    </row>
    <row r="12" spans="1:13">
      <c r="B12" s="5" t="s">
        <v>39</v>
      </c>
    </row>
    <row r="13" spans="1:13" ht="16">
      <c r="A13" s="65" t="s">
        <v>41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3">
      <c r="A14" s="10" t="s">
        <v>38</v>
      </c>
      <c r="B14" s="9" t="s">
        <v>265</v>
      </c>
      <c r="C14" s="9" t="s">
        <v>266</v>
      </c>
      <c r="D14" s="9" t="s">
        <v>267</v>
      </c>
      <c r="E14" s="30" t="s">
        <v>382</v>
      </c>
      <c r="F14" s="9" t="s">
        <v>334</v>
      </c>
      <c r="G14" s="20" t="s">
        <v>112</v>
      </c>
      <c r="H14" s="19" t="s">
        <v>140</v>
      </c>
      <c r="I14" s="19" t="s">
        <v>140</v>
      </c>
      <c r="J14" s="10"/>
      <c r="K14" s="41" t="str">
        <f>"130,0"</f>
        <v>130,0</v>
      </c>
      <c r="L14" s="34">
        <f ca="1">K14*E14</f>
        <v>87.477000000000004</v>
      </c>
      <c r="M14" s="9" t="s">
        <v>228</v>
      </c>
    </row>
    <row r="15" spans="1:13">
      <c r="A15" s="24" t="s">
        <v>38</v>
      </c>
      <c r="B15" s="23" t="s">
        <v>42</v>
      </c>
      <c r="C15" s="23" t="s">
        <v>43</v>
      </c>
      <c r="D15" s="23" t="s">
        <v>44</v>
      </c>
      <c r="E15" s="36" t="s">
        <v>383</v>
      </c>
      <c r="F15" s="23" t="s">
        <v>334</v>
      </c>
      <c r="G15" s="25" t="s">
        <v>128</v>
      </c>
      <c r="H15" s="27" t="s">
        <v>117</v>
      </c>
      <c r="I15" s="25" t="s">
        <v>117</v>
      </c>
      <c r="J15" s="24"/>
      <c r="K15" s="43" t="str">
        <f>"160,0"</f>
        <v>160,0</v>
      </c>
      <c r="L15" s="38">
        <f ca="1">K15*E15</f>
        <v>110.38399999999999</v>
      </c>
      <c r="M15" s="23" t="s">
        <v>352</v>
      </c>
    </row>
    <row r="16" spans="1:13">
      <c r="A16" s="12" t="s">
        <v>40</v>
      </c>
      <c r="B16" s="11" t="s">
        <v>268</v>
      </c>
      <c r="C16" s="11" t="s">
        <v>269</v>
      </c>
      <c r="D16" s="11" t="s">
        <v>270</v>
      </c>
      <c r="E16" s="31" t="s">
        <v>383</v>
      </c>
      <c r="F16" s="11" t="s">
        <v>334</v>
      </c>
      <c r="G16" s="21" t="s">
        <v>141</v>
      </c>
      <c r="H16" s="21" t="s">
        <v>193</v>
      </c>
      <c r="I16" s="21" t="s">
        <v>194</v>
      </c>
      <c r="J16" s="12"/>
      <c r="K16" s="42" t="str">
        <f>"127,5"</f>
        <v>127,5</v>
      </c>
      <c r="L16" s="35">
        <f ca="1">K16*E16</f>
        <v>86.049750000000003</v>
      </c>
      <c r="M16" s="11" t="s">
        <v>352</v>
      </c>
    </row>
    <row r="17" spans="1:13">
      <c r="B17" s="5" t="s">
        <v>39</v>
      </c>
    </row>
    <row r="18" spans="1:13" ht="16">
      <c r="A18" s="65" t="s">
        <v>46</v>
      </c>
      <c r="B18" s="65"/>
      <c r="C18" s="65"/>
      <c r="D18" s="65"/>
      <c r="E18" s="65"/>
      <c r="F18" s="65"/>
      <c r="G18" s="65"/>
      <c r="H18" s="65"/>
      <c r="I18" s="65"/>
      <c r="J18" s="65"/>
    </row>
    <row r="19" spans="1:13">
      <c r="A19" s="10" t="s">
        <v>38</v>
      </c>
      <c r="B19" s="9" t="s">
        <v>271</v>
      </c>
      <c r="C19" s="9" t="s">
        <v>272</v>
      </c>
      <c r="D19" s="9" t="s">
        <v>273</v>
      </c>
      <c r="E19" s="30" t="s">
        <v>383</v>
      </c>
      <c r="F19" s="9" t="s">
        <v>334</v>
      </c>
      <c r="G19" s="19" t="s">
        <v>274</v>
      </c>
      <c r="H19" s="20" t="s">
        <v>140</v>
      </c>
      <c r="I19" s="19" t="s">
        <v>127</v>
      </c>
      <c r="J19" s="10"/>
      <c r="K19" s="41" t="str">
        <f>"140,0"</f>
        <v>140,0</v>
      </c>
      <c r="L19" s="34">
        <f ca="1">K19*E19</f>
        <v>91.39200000000001</v>
      </c>
      <c r="M19" s="9" t="s">
        <v>275</v>
      </c>
    </row>
    <row r="20" spans="1:13">
      <c r="A20" s="24" t="s">
        <v>40</v>
      </c>
      <c r="B20" s="23" t="s">
        <v>276</v>
      </c>
      <c r="C20" s="23" t="s">
        <v>277</v>
      </c>
      <c r="D20" s="23" t="s">
        <v>278</v>
      </c>
      <c r="E20" s="36" t="s">
        <v>383</v>
      </c>
      <c r="F20" s="23" t="s">
        <v>334</v>
      </c>
      <c r="G20" s="25" t="s">
        <v>142</v>
      </c>
      <c r="H20" s="25" t="s">
        <v>140</v>
      </c>
      <c r="I20" s="27" t="s">
        <v>279</v>
      </c>
      <c r="J20" s="24"/>
      <c r="K20" s="43" t="str">
        <f>"140,0"</f>
        <v>140,0</v>
      </c>
      <c r="L20" s="38">
        <f ca="1">K20*E20</f>
        <v>90.818000000000012</v>
      </c>
      <c r="M20" s="23" t="s">
        <v>280</v>
      </c>
    </row>
    <row r="21" spans="1:13">
      <c r="A21" s="12" t="s">
        <v>169</v>
      </c>
      <c r="B21" s="11" t="s">
        <v>47</v>
      </c>
      <c r="C21" s="11" t="s">
        <v>48</v>
      </c>
      <c r="D21" s="11" t="s">
        <v>49</v>
      </c>
      <c r="E21" s="31" t="s">
        <v>383</v>
      </c>
      <c r="F21" s="11" t="s">
        <v>334</v>
      </c>
      <c r="G21" s="26" t="s">
        <v>239</v>
      </c>
      <c r="H21" s="26" t="s">
        <v>239</v>
      </c>
      <c r="I21" s="26" t="s">
        <v>239</v>
      </c>
      <c r="J21" s="12"/>
      <c r="K21" s="42">
        <v>0</v>
      </c>
      <c r="L21" s="35" t="str">
        <f>"0,0000"</f>
        <v>0,0000</v>
      </c>
      <c r="M21" s="11" t="s">
        <v>352</v>
      </c>
    </row>
    <row r="22" spans="1:13">
      <c r="B22" s="5" t="s">
        <v>39</v>
      </c>
    </row>
    <row r="23" spans="1:13" ht="16">
      <c r="A23" s="65" t="s">
        <v>9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3">
      <c r="A24" s="10" t="s">
        <v>38</v>
      </c>
      <c r="B24" s="9" t="s">
        <v>281</v>
      </c>
      <c r="C24" s="9" t="s">
        <v>282</v>
      </c>
      <c r="D24" s="9" t="s">
        <v>283</v>
      </c>
      <c r="E24" s="30" t="s">
        <v>382</v>
      </c>
      <c r="F24" s="9" t="s">
        <v>334</v>
      </c>
      <c r="G24" s="20" t="s">
        <v>180</v>
      </c>
      <c r="H24" s="19" t="s">
        <v>111</v>
      </c>
      <c r="I24" s="19" t="s">
        <v>111</v>
      </c>
      <c r="J24" s="10"/>
      <c r="K24" s="44" t="str">
        <f>"110,0"</f>
        <v>110,0</v>
      </c>
      <c r="L24" s="34">
        <f ca="1">K24*E24</f>
        <v>67.913999999999987</v>
      </c>
      <c r="M24" s="47" t="s">
        <v>284</v>
      </c>
    </row>
    <row r="25" spans="1:13">
      <c r="A25" s="24" t="s">
        <v>38</v>
      </c>
      <c r="B25" s="23" t="s">
        <v>285</v>
      </c>
      <c r="C25" s="23" t="s">
        <v>286</v>
      </c>
      <c r="D25" s="23" t="s">
        <v>287</v>
      </c>
      <c r="E25" s="36" t="s">
        <v>383</v>
      </c>
      <c r="F25" s="23" t="s">
        <v>338</v>
      </c>
      <c r="G25" s="25" t="s">
        <v>143</v>
      </c>
      <c r="H25" s="25" t="s">
        <v>288</v>
      </c>
      <c r="I25" s="27" t="s">
        <v>235</v>
      </c>
      <c r="J25" s="24"/>
      <c r="K25" s="45" t="str">
        <f>"162,5"</f>
        <v>162,5</v>
      </c>
      <c r="L25" s="38">
        <f t="shared" ref="L25:L28" ca="1" si="0">K25*E25</f>
        <v>102.29374999999999</v>
      </c>
      <c r="M25" s="48" t="s">
        <v>352</v>
      </c>
    </row>
    <row r="26" spans="1:13">
      <c r="A26" s="24" t="s">
        <v>40</v>
      </c>
      <c r="B26" s="23" t="s">
        <v>289</v>
      </c>
      <c r="C26" s="23" t="s">
        <v>290</v>
      </c>
      <c r="D26" s="23" t="s">
        <v>59</v>
      </c>
      <c r="E26" s="36" t="s">
        <v>383</v>
      </c>
      <c r="F26" s="23" t="s">
        <v>334</v>
      </c>
      <c r="G26" s="25" t="s">
        <v>288</v>
      </c>
      <c r="H26" s="27" t="s">
        <v>118</v>
      </c>
      <c r="I26" s="27" t="s">
        <v>118</v>
      </c>
      <c r="J26" s="24"/>
      <c r="K26" s="45" t="str">
        <f>"162,5"</f>
        <v>162,5</v>
      </c>
      <c r="L26" s="38">
        <f t="shared" ca="1" si="0"/>
        <v>99.303749999999994</v>
      </c>
      <c r="M26" s="48" t="s">
        <v>291</v>
      </c>
    </row>
    <row r="27" spans="1:13">
      <c r="A27" s="24" t="s">
        <v>101</v>
      </c>
      <c r="B27" s="23" t="s">
        <v>94</v>
      </c>
      <c r="C27" s="23" t="s">
        <v>95</v>
      </c>
      <c r="D27" s="23" t="s">
        <v>96</v>
      </c>
      <c r="E27" s="36" t="s">
        <v>383</v>
      </c>
      <c r="F27" s="23" t="s">
        <v>334</v>
      </c>
      <c r="G27" s="25" t="s">
        <v>288</v>
      </c>
      <c r="H27" s="27" t="s">
        <v>292</v>
      </c>
      <c r="I27" s="24"/>
      <c r="J27" s="24"/>
      <c r="K27" s="45" t="str">
        <f>"162,5"</f>
        <v>162,5</v>
      </c>
      <c r="L27" s="38">
        <f t="shared" ca="1" si="0"/>
        <v>98.978749999999991</v>
      </c>
      <c r="M27" s="48" t="s">
        <v>352</v>
      </c>
    </row>
    <row r="28" spans="1:13">
      <c r="A28" s="12" t="s">
        <v>305</v>
      </c>
      <c r="B28" s="11" t="s">
        <v>293</v>
      </c>
      <c r="C28" s="11" t="s">
        <v>294</v>
      </c>
      <c r="D28" s="11" t="s">
        <v>295</v>
      </c>
      <c r="E28" s="31" t="s">
        <v>383</v>
      </c>
      <c r="F28" s="11" t="s">
        <v>342</v>
      </c>
      <c r="G28" s="21" t="s">
        <v>140</v>
      </c>
      <c r="H28" s="26" t="s">
        <v>127</v>
      </c>
      <c r="I28" s="26" t="s">
        <v>128</v>
      </c>
      <c r="J28" s="12"/>
      <c r="K28" s="46" t="str">
        <f>"140,0"</f>
        <v>140,0</v>
      </c>
      <c r="L28" s="35">
        <f t="shared" ca="1" si="0"/>
        <v>85.988</v>
      </c>
      <c r="M28" s="49" t="s">
        <v>377</v>
      </c>
    </row>
    <row r="29" spans="1:13">
      <c r="B29" s="5" t="s">
        <v>39</v>
      </c>
    </row>
    <row r="30" spans="1:13" ht="16">
      <c r="A30" s="65" t="s">
        <v>17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3">
      <c r="A31" s="8" t="s">
        <v>38</v>
      </c>
      <c r="B31" s="7" t="s">
        <v>296</v>
      </c>
      <c r="C31" s="7" t="s">
        <v>297</v>
      </c>
      <c r="D31" s="7" t="s">
        <v>298</v>
      </c>
      <c r="E31" s="28" t="s">
        <v>383</v>
      </c>
      <c r="F31" s="7" t="s">
        <v>334</v>
      </c>
      <c r="G31" s="18" t="s">
        <v>118</v>
      </c>
      <c r="H31" s="18" t="s">
        <v>160</v>
      </c>
      <c r="I31" s="22" t="s">
        <v>121</v>
      </c>
      <c r="J31" s="8"/>
      <c r="K31" s="40" t="str">
        <f>"175,0"</f>
        <v>175,0</v>
      </c>
      <c r="L31" s="33">
        <f ca="1">K31*E31</f>
        <v>104.00250000000001</v>
      </c>
      <c r="M31" s="7" t="s">
        <v>352</v>
      </c>
    </row>
    <row r="32" spans="1:13">
      <c r="B32" s="5" t="s">
        <v>39</v>
      </c>
    </row>
    <row r="33" spans="1:13" ht="16">
      <c r="A33" s="65" t="s">
        <v>249</v>
      </c>
      <c r="B33" s="65"/>
      <c r="C33" s="65"/>
      <c r="D33" s="65"/>
      <c r="E33" s="65"/>
      <c r="F33" s="65"/>
      <c r="G33" s="65"/>
      <c r="H33" s="65"/>
      <c r="I33" s="65"/>
      <c r="J33" s="65"/>
    </row>
    <row r="34" spans="1:13">
      <c r="A34" s="8" t="s">
        <v>38</v>
      </c>
      <c r="B34" s="7" t="s">
        <v>299</v>
      </c>
      <c r="C34" s="7" t="s">
        <v>300</v>
      </c>
      <c r="D34" s="7" t="s">
        <v>301</v>
      </c>
      <c r="E34" s="28" t="s">
        <v>383</v>
      </c>
      <c r="F34" s="7" t="s">
        <v>334</v>
      </c>
      <c r="G34" s="22" t="s">
        <v>160</v>
      </c>
      <c r="H34" s="18" t="s">
        <v>160</v>
      </c>
      <c r="I34" s="22" t="s">
        <v>217</v>
      </c>
      <c r="J34" s="8"/>
      <c r="K34" s="40" t="str">
        <f>"175,0"</f>
        <v>175,0</v>
      </c>
      <c r="L34" s="33">
        <f ca="1">K34*E34</f>
        <v>98.910000000000011</v>
      </c>
      <c r="M34" s="7" t="s">
        <v>352</v>
      </c>
    </row>
    <row r="35" spans="1:13">
      <c r="B35" s="5" t="s">
        <v>39</v>
      </c>
    </row>
    <row r="36" spans="1:13">
      <c r="B36" s="5" t="s">
        <v>39</v>
      </c>
    </row>
    <row r="37" spans="1:13">
      <c r="B37" s="5" t="s">
        <v>39</v>
      </c>
    </row>
    <row r="38" spans="1:13" ht="18">
      <c r="B38" s="13" t="s">
        <v>26</v>
      </c>
      <c r="C38" s="13"/>
      <c r="F38" s="3"/>
    </row>
    <row r="39" spans="1:13" ht="16">
      <c r="B39" s="14" t="s">
        <v>27</v>
      </c>
      <c r="C39" s="14"/>
      <c r="F39" s="3"/>
    </row>
    <row r="40" spans="1:13" ht="14">
      <c r="B40" s="15"/>
      <c r="C40" s="16" t="s">
        <v>28</v>
      </c>
      <c r="F40" s="3"/>
    </row>
    <row r="41" spans="1:13" ht="14">
      <c r="B41" s="17" t="s">
        <v>29</v>
      </c>
      <c r="C41" s="17" t="s">
        <v>30</v>
      </c>
      <c r="D41" s="17" t="s">
        <v>330</v>
      </c>
      <c r="E41" s="37" t="s">
        <v>33</v>
      </c>
      <c r="F41" s="17" t="s">
        <v>346</v>
      </c>
    </row>
    <row r="42" spans="1:13">
      <c r="B42" s="5" t="s">
        <v>42</v>
      </c>
      <c r="C42" s="5" t="s">
        <v>28</v>
      </c>
      <c r="D42" s="6" t="s">
        <v>51</v>
      </c>
      <c r="E42" s="32" t="s">
        <v>117</v>
      </c>
      <c r="F42" s="6" t="s">
        <v>302</v>
      </c>
    </row>
    <row r="43" spans="1:13">
      <c r="B43" s="5" t="s">
        <v>296</v>
      </c>
      <c r="C43" s="5" t="s">
        <v>28</v>
      </c>
      <c r="D43" s="6" t="s">
        <v>35</v>
      </c>
      <c r="E43" s="32" t="s">
        <v>160</v>
      </c>
      <c r="F43" s="6" t="s">
        <v>303</v>
      </c>
    </row>
    <row r="44" spans="1:13">
      <c r="B44" s="5" t="s">
        <v>285</v>
      </c>
      <c r="C44" s="5" t="s">
        <v>28</v>
      </c>
      <c r="D44" s="6" t="s">
        <v>36</v>
      </c>
      <c r="E44" s="32" t="s">
        <v>288</v>
      </c>
      <c r="F44" s="6" t="s">
        <v>304</v>
      </c>
    </row>
    <row r="45" spans="1:13">
      <c r="B45" s="5" t="s">
        <v>39</v>
      </c>
    </row>
  </sheetData>
  <mergeCells count="18">
    <mergeCell ref="A33:J33"/>
    <mergeCell ref="K3:K4"/>
    <mergeCell ref="L3:L4"/>
    <mergeCell ref="M3:M4"/>
    <mergeCell ref="A5:J5"/>
    <mergeCell ref="B3:B4"/>
    <mergeCell ref="A8:J8"/>
    <mergeCell ref="A13:J13"/>
    <mergeCell ref="A18:J18"/>
    <mergeCell ref="A23:J23"/>
    <mergeCell ref="A30:J30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3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7.6640625" style="5" bestFit="1" customWidth="1"/>
    <col min="4" max="4" width="21.5" style="5" bestFit="1" customWidth="1"/>
    <col min="5" max="5" width="10.5" style="29" bestFit="1" customWidth="1"/>
    <col min="6" max="6" width="32.1640625" style="5" bestFit="1" customWidth="1"/>
    <col min="7" max="9" width="5.5" style="6" customWidth="1"/>
    <col min="10" max="10" width="4.83203125" style="6" customWidth="1"/>
    <col min="11" max="11" width="10.5" style="39" bestFit="1" customWidth="1"/>
    <col min="12" max="12" width="8.5" style="32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0" t="s">
        <v>374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379</v>
      </c>
      <c r="B3" s="70" t="s">
        <v>0</v>
      </c>
      <c r="C3" s="60" t="s">
        <v>380</v>
      </c>
      <c r="D3" s="60" t="s">
        <v>7</v>
      </c>
      <c r="E3" s="62" t="s">
        <v>381</v>
      </c>
      <c r="F3" s="64" t="s">
        <v>6</v>
      </c>
      <c r="G3" s="64" t="s">
        <v>8</v>
      </c>
      <c r="H3" s="64"/>
      <c r="I3" s="64"/>
      <c r="J3" s="64"/>
      <c r="K3" s="72" t="s">
        <v>37</v>
      </c>
      <c r="L3" s="62" t="s">
        <v>3</v>
      </c>
      <c r="M3" s="66" t="s">
        <v>2</v>
      </c>
    </row>
    <row r="4" spans="1:13" s="1" customFormat="1" ht="21" customHeight="1" thickBot="1">
      <c r="A4" s="59"/>
      <c r="B4" s="71"/>
      <c r="C4" s="61"/>
      <c r="D4" s="61"/>
      <c r="E4" s="63"/>
      <c r="F4" s="61"/>
      <c r="G4" s="4">
        <v>1</v>
      </c>
      <c r="H4" s="4">
        <v>2</v>
      </c>
      <c r="I4" s="4">
        <v>3</v>
      </c>
      <c r="J4" s="4" t="s">
        <v>4</v>
      </c>
      <c r="K4" s="73"/>
      <c r="L4" s="63"/>
      <c r="M4" s="67"/>
    </row>
    <row r="5" spans="1:13" ht="16">
      <c r="A5" s="68" t="s">
        <v>176</v>
      </c>
      <c r="B5" s="68"/>
      <c r="C5" s="69"/>
      <c r="D5" s="69"/>
      <c r="E5" s="69"/>
      <c r="F5" s="69"/>
      <c r="G5" s="69"/>
      <c r="H5" s="69"/>
      <c r="I5" s="69"/>
      <c r="J5" s="69"/>
    </row>
    <row r="6" spans="1:13">
      <c r="A6" s="8" t="s">
        <v>169</v>
      </c>
      <c r="B6" s="7" t="s">
        <v>222</v>
      </c>
      <c r="C6" s="7" t="s">
        <v>368</v>
      </c>
      <c r="D6" s="7" t="s">
        <v>223</v>
      </c>
      <c r="E6" s="28" t="s">
        <v>388</v>
      </c>
      <c r="F6" s="7" t="s">
        <v>336</v>
      </c>
      <c r="G6" s="22" t="s">
        <v>66</v>
      </c>
      <c r="H6" s="22" t="s">
        <v>66</v>
      </c>
      <c r="I6" s="22" t="s">
        <v>66</v>
      </c>
      <c r="J6" s="8"/>
      <c r="K6" s="40">
        <v>0</v>
      </c>
      <c r="L6" s="33" t="str">
        <f>"0,0000"</f>
        <v>0,0000</v>
      </c>
      <c r="M6" s="7" t="s">
        <v>224</v>
      </c>
    </row>
    <row r="7" spans="1:13">
      <c r="B7" s="5" t="s">
        <v>39</v>
      </c>
    </row>
    <row r="8" spans="1:13" ht="16">
      <c r="A8" s="65" t="s">
        <v>41</v>
      </c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" t="s">
        <v>38</v>
      </c>
      <c r="B9" s="7" t="s">
        <v>225</v>
      </c>
      <c r="C9" s="7" t="s">
        <v>371</v>
      </c>
      <c r="D9" s="7" t="s">
        <v>226</v>
      </c>
      <c r="E9" s="28" t="s">
        <v>382</v>
      </c>
      <c r="F9" s="7" t="s">
        <v>334</v>
      </c>
      <c r="G9" s="18" t="s">
        <v>227</v>
      </c>
      <c r="H9" s="18" t="s">
        <v>120</v>
      </c>
      <c r="I9" s="18" t="s">
        <v>174</v>
      </c>
      <c r="J9" s="8"/>
      <c r="K9" s="40" t="str">
        <f>"92,5"</f>
        <v>92,5</v>
      </c>
      <c r="L9" s="33">
        <f ca="1">K9*E9</f>
        <v>63.556750000000001</v>
      </c>
      <c r="M9" s="7" t="s">
        <v>228</v>
      </c>
    </row>
    <row r="10" spans="1:13">
      <c r="B10" s="5" t="s">
        <v>39</v>
      </c>
    </row>
    <row r="11" spans="1:13" ht="16">
      <c r="A11" s="65" t="s">
        <v>46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3">
      <c r="A12" s="10" t="s">
        <v>38</v>
      </c>
      <c r="B12" s="9" t="s">
        <v>229</v>
      </c>
      <c r="C12" s="9" t="s">
        <v>230</v>
      </c>
      <c r="D12" s="9" t="s">
        <v>231</v>
      </c>
      <c r="E12" s="30" t="s">
        <v>383</v>
      </c>
      <c r="F12" s="9" t="s">
        <v>334</v>
      </c>
      <c r="G12" s="20" t="s">
        <v>160</v>
      </c>
      <c r="H12" s="20" t="s">
        <v>121</v>
      </c>
      <c r="I12" s="20" t="s">
        <v>217</v>
      </c>
      <c r="J12" s="10"/>
      <c r="K12" s="41" t="str">
        <f>"182,5"</f>
        <v>182,5</v>
      </c>
      <c r="L12" s="34">
        <f ca="1">K12*E12</f>
        <v>118.02275000000002</v>
      </c>
      <c r="M12" s="9" t="s">
        <v>352</v>
      </c>
    </row>
    <row r="13" spans="1:13">
      <c r="A13" s="24" t="s">
        <v>40</v>
      </c>
      <c r="B13" s="23" t="s">
        <v>232</v>
      </c>
      <c r="C13" s="23" t="s">
        <v>233</v>
      </c>
      <c r="D13" s="23" t="s">
        <v>234</v>
      </c>
      <c r="E13" s="36" t="s">
        <v>383</v>
      </c>
      <c r="F13" s="23" t="s">
        <v>334</v>
      </c>
      <c r="G13" s="25" t="s">
        <v>117</v>
      </c>
      <c r="H13" s="25" t="s">
        <v>235</v>
      </c>
      <c r="I13" s="27" t="s">
        <v>118</v>
      </c>
      <c r="J13" s="24"/>
      <c r="K13" s="43" t="str">
        <f>"165,0"</f>
        <v>165,0</v>
      </c>
      <c r="L13" s="38">
        <f ca="1">K13*E13</f>
        <v>105.9465</v>
      </c>
      <c r="M13" s="23" t="s">
        <v>352</v>
      </c>
    </row>
    <row r="14" spans="1:13">
      <c r="A14" s="12" t="s">
        <v>101</v>
      </c>
      <c r="B14" s="11" t="s">
        <v>236</v>
      </c>
      <c r="C14" s="11" t="s">
        <v>237</v>
      </c>
      <c r="D14" s="11" t="s">
        <v>238</v>
      </c>
      <c r="E14" s="31" t="s">
        <v>383</v>
      </c>
      <c r="F14" s="11" t="s">
        <v>334</v>
      </c>
      <c r="G14" s="21" t="s">
        <v>239</v>
      </c>
      <c r="H14" s="26" t="s">
        <v>117</v>
      </c>
      <c r="I14" s="21" t="s">
        <v>117</v>
      </c>
      <c r="J14" s="12"/>
      <c r="K14" s="42" t="str">
        <f>"160,0"</f>
        <v>160,0</v>
      </c>
      <c r="L14" s="35">
        <f ca="1">K14*E14</f>
        <v>102.78399999999999</v>
      </c>
      <c r="M14" s="11" t="s">
        <v>240</v>
      </c>
    </row>
    <row r="15" spans="1:13">
      <c r="B15" s="5" t="s">
        <v>39</v>
      </c>
    </row>
    <row r="16" spans="1:13" ht="16">
      <c r="A16" s="65" t="s">
        <v>9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3">
      <c r="A17" s="10" t="s">
        <v>38</v>
      </c>
      <c r="B17" s="9" t="s">
        <v>57</v>
      </c>
      <c r="C17" s="9" t="s">
        <v>58</v>
      </c>
      <c r="D17" s="9" t="s">
        <v>59</v>
      </c>
      <c r="E17" s="30" t="s">
        <v>383</v>
      </c>
      <c r="F17" s="9" t="s">
        <v>341</v>
      </c>
      <c r="G17" s="20" t="s">
        <v>140</v>
      </c>
      <c r="H17" s="20" t="s">
        <v>128</v>
      </c>
      <c r="I17" s="20" t="s">
        <v>117</v>
      </c>
      <c r="J17" s="10"/>
      <c r="K17" s="41" t="str">
        <f>"160,0"</f>
        <v>160,0</v>
      </c>
      <c r="L17" s="34">
        <f ca="1">K17*E17</f>
        <v>97.775999999999996</v>
      </c>
      <c r="M17" s="9" t="s">
        <v>352</v>
      </c>
    </row>
    <row r="18" spans="1:13">
      <c r="A18" s="12" t="s">
        <v>169</v>
      </c>
      <c r="B18" s="11" t="s">
        <v>241</v>
      </c>
      <c r="C18" s="11" t="s">
        <v>242</v>
      </c>
      <c r="D18" s="11" t="s">
        <v>243</v>
      </c>
      <c r="E18" s="31" t="s">
        <v>383</v>
      </c>
      <c r="F18" s="11" t="s">
        <v>244</v>
      </c>
      <c r="G18" s="26" t="s">
        <v>121</v>
      </c>
      <c r="H18" s="26" t="s">
        <v>121</v>
      </c>
      <c r="I18" s="26" t="s">
        <v>121</v>
      </c>
      <c r="J18" s="12"/>
      <c r="K18" s="42">
        <v>0</v>
      </c>
      <c r="L18" s="35" t="str">
        <f>"0,0000"</f>
        <v>0,0000</v>
      </c>
      <c r="M18" s="11" t="s">
        <v>245</v>
      </c>
    </row>
    <row r="19" spans="1:13">
      <c r="B19" s="5" t="s">
        <v>39</v>
      </c>
    </row>
    <row r="20" spans="1:13" ht="16">
      <c r="A20" s="65" t="s">
        <v>17</v>
      </c>
      <c r="B20" s="65"/>
      <c r="C20" s="65"/>
      <c r="D20" s="65"/>
      <c r="E20" s="65"/>
      <c r="F20" s="65"/>
      <c r="G20" s="65"/>
      <c r="H20" s="65"/>
      <c r="I20" s="65"/>
      <c r="J20" s="65"/>
    </row>
    <row r="21" spans="1:13">
      <c r="A21" s="8" t="s">
        <v>38</v>
      </c>
      <c r="B21" s="7" t="s">
        <v>246</v>
      </c>
      <c r="C21" s="7" t="s">
        <v>247</v>
      </c>
      <c r="D21" s="7" t="s">
        <v>248</v>
      </c>
      <c r="E21" s="28" t="s">
        <v>383</v>
      </c>
      <c r="F21" s="7" t="s">
        <v>334</v>
      </c>
      <c r="G21" s="22" t="s">
        <v>126</v>
      </c>
      <c r="H21" s="18" t="s">
        <v>126</v>
      </c>
      <c r="I21" s="22" t="s">
        <v>14</v>
      </c>
      <c r="J21" s="8"/>
      <c r="K21" s="40" t="str">
        <f>"222,5"</f>
        <v>222,5</v>
      </c>
      <c r="L21" s="33">
        <f ca="1">K21*E21</f>
        <v>133.92275000000001</v>
      </c>
      <c r="M21" s="7" t="s">
        <v>352</v>
      </c>
    </row>
    <row r="22" spans="1:13">
      <c r="B22" s="5" t="s">
        <v>39</v>
      </c>
    </row>
    <row r="23" spans="1:13" ht="16">
      <c r="A23" s="65" t="s">
        <v>249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3">
      <c r="A24" s="8" t="s">
        <v>38</v>
      </c>
      <c r="B24" s="7" t="s">
        <v>250</v>
      </c>
      <c r="C24" s="7" t="s">
        <v>373</v>
      </c>
      <c r="D24" s="7" t="s">
        <v>251</v>
      </c>
      <c r="E24" s="28" t="s">
        <v>388</v>
      </c>
      <c r="F24" s="7" t="s">
        <v>343</v>
      </c>
      <c r="G24" s="18" t="s">
        <v>113</v>
      </c>
      <c r="H24" s="18" t="s">
        <v>127</v>
      </c>
      <c r="I24" s="18" t="s">
        <v>128</v>
      </c>
      <c r="J24" s="8"/>
      <c r="K24" s="40" t="str">
        <f>"150,0"</f>
        <v>150,0</v>
      </c>
      <c r="L24" s="33">
        <f ca="1">K24*E24</f>
        <v>84.449999999999989</v>
      </c>
      <c r="M24" s="7" t="s">
        <v>252</v>
      </c>
    </row>
    <row r="25" spans="1:13">
      <c r="B25" s="5" t="s">
        <v>39</v>
      </c>
    </row>
    <row r="26" spans="1:13">
      <c r="B26" s="5" t="s">
        <v>39</v>
      </c>
    </row>
    <row r="27" spans="1:13">
      <c r="B27" s="5" t="s">
        <v>39</v>
      </c>
    </row>
    <row r="28" spans="1:13" ht="18">
      <c r="B28" s="13" t="s">
        <v>26</v>
      </c>
      <c r="C28" s="13"/>
      <c r="F28" s="3"/>
    </row>
    <row r="29" spans="1:13" ht="16">
      <c r="B29" s="14" t="s">
        <v>27</v>
      </c>
      <c r="C29" s="14"/>
      <c r="F29" s="3"/>
    </row>
    <row r="30" spans="1:13" ht="14">
      <c r="B30" s="15"/>
      <c r="C30" s="16" t="s">
        <v>28</v>
      </c>
      <c r="F30" s="3"/>
    </row>
    <row r="31" spans="1:13" ht="14">
      <c r="B31" s="17" t="s">
        <v>29</v>
      </c>
      <c r="C31" s="17" t="s">
        <v>30</v>
      </c>
      <c r="D31" s="17" t="s">
        <v>31</v>
      </c>
      <c r="E31" s="37" t="s">
        <v>33</v>
      </c>
      <c r="F31" s="17" t="s">
        <v>346</v>
      </c>
    </row>
    <row r="32" spans="1:13">
      <c r="B32" s="5" t="s">
        <v>246</v>
      </c>
      <c r="C32" s="5" t="s">
        <v>28</v>
      </c>
      <c r="D32" s="6" t="s">
        <v>35</v>
      </c>
      <c r="E32" s="32" t="s">
        <v>126</v>
      </c>
      <c r="F32" s="32">
        <v>133.9228</v>
      </c>
    </row>
    <row r="33" spans="2:6">
      <c r="B33" s="5" t="s">
        <v>229</v>
      </c>
      <c r="C33" s="5" t="s">
        <v>28</v>
      </c>
      <c r="D33" s="6" t="s">
        <v>52</v>
      </c>
      <c r="E33" s="32" t="s">
        <v>217</v>
      </c>
      <c r="F33" s="32">
        <v>118.0228</v>
      </c>
    </row>
    <row r="34" spans="2:6">
      <c r="B34" s="5" t="s">
        <v>232</v>
      </c>
      <c r="C34" s="5" t="s">
        <v>28</v>
      </c>
      <c r="D34" s="6" t="s">
        <v>52</v>
      </c>
      <c r="E34" s="32" t="s">
        <v>235</v>
      </c>
      <c r="F34" s="32">
        <v>105.9465</v>
      </c>
    </row>
  </sheetData>
  <mergeCells count="17">
    <mergeCell ref="A23:J23"/>
    <mergeCell ref="A5:J5"/>
    <mergeCell ref="A8:J8"/>
    <mergeCell ref="A11:J11"/>
    <mergeCell ref="A16:J16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IPL ПЛ без экипировки ДК</vt:lpstr>
      <vt:lpstr>IPL ПЛ без экипировки</vt:lpstr>
      <vt:lpstr>IPL ПЛ в бинтах ДК</vt:lpstr>
      <vt:lpstr>IPL Двоеборье без экип ДК</vt:lpstr>
      <vt:lpstr>IPL Двоеборье без экип</vt:lpstr>
      <vt:lpstr>IPL Присед в бинтах ДК</vt:lpstr>
      <vt:lpstr>IPL Присед в бинтах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</vt:lpstr>
      <vt:lpstr>IPL Тяга без экипировки ДК</vt:lpstr>
      <vt:lpstr>IPL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2020-12-29T12:12:40Z</dcterms:modified>
</cp:coreProperties>
</file>