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Март/"/>
    </mc:Choice>
  </mc:AlternateContent>
  <xr:revisionPtr revIDLastSave="0" documentId="13_ncr:1_{91042A0B-3107-DC42-B5AA-E722B9F70834}" xr6:coauthVersionLast="45" xr6:coauthVersionMax="45" xr10:uidLastSave="{00000000-0000-0000-0000-000000000000}"/>
  <bookViews>
    <workbookView xWindow="480" yWindow="460" windowWidth="28320" windowHeight="16120" activeTab="5" xr2:uid="{00000000-000D-0000-FFFF-FFFF00000000}"/>
  </bookViews>
  <sheets>
    <sheet name="Biathlon BP" sheetId="5" r:id="rId1"/>
    <sheet name="Biathlon BP 1" sheetId="8" r:id="rId2"/>
    <sheet name="BP Raw" sheetId="6" r:id="rId3"/>
    <sheet name="BP Soft MP" sheetId="19" r:id="rId4"/>
    <sheet name="BP Army" sheetId="22" r:id="rId5"/>
    <sheet name="BP Soft SP" sheetId="16" r:id="rId6"/>
  </sheets>
  <definedNames>
    <definedName name="_FilterDatabase" localSheetId="0" hidden="1">'Biathlon BP'!$A$1:$K$3</definedName>
  </definedNames>
  <calcPr calcId="191029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16" l="1"/>
  <c r="K6" i="16"/>
  <c r="L6" i="22" l="1"/>
  <c r="K6" i="22"/>
  <c r="L6" i="19"/>
  <c r="L12" i="16"/>
  <c r="K12" i="16"/>
  <c r="L9" i="16"/>
  <c r="K9" i="16"/>
  <c r="L6" i="8"/>
  <c r="K6" i="8"/>
  <c r="L13" i="6"/>
  <c r="K13" i="6"/>
  <c r="L10" i="6"/>
  <c r="K10" i="6"/>
  <c r="L9" i="6"/>
  <c r="K9" i="6"/>
  <c r="L6" i="6"/>
  <c r="K6" i="6"/>
  <c r="L16" i="5"/>
  <c r="K16" i="5"/>
  <c r="L13" i="5"/>
  <c r="K13" i="5"/>
  <c r="L12" i="5"/>
  <c r="K12" i="5"/>
  <c r="L11" i="5"/>
  <c r="K11" i="5"/>
  <c r="L10" i="5"/>
  <c r="K10" i="5"/>
  <c r="L7" i="5"/>
  <c r="K7" i="5"/>
  <c r="L6" i="5"/>
  <c r="K6" i="5"/>
</calcChain>
</file>

<file path=xl/sharedStrings.xml><?xml version="1.0" encoding="utf-8"?>
<sst xmlns="http://schemas.openxmlformats.org/spreadsheetml/2006/main" count="250" uniqueCount="116">
  <si>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</si>
  <si>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</si>
  <si>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</si>
  <si>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</si>
  <si>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</si>
  <si>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</si>
  <si>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</si>
  <si>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Жим лёжа</t>
  </si>
  <si>
    <t>ВЕСОВАЯ КАТЕГОРИЯ   90</t>
  </si>
  <si>
    <t>Комраков Никита</t>
  </si>
  <si>
    <t>Открытая (23.06.1995)/25</t>
  </si>
  <si>
    <t>89,20</t>
  </si>
  <si>
    <t xml:space="preserve">Рязань/Рязанская область </t>
  </si>
  <si>
    <t>160,0</t>
  </si>
  <si>
    <t>165,0</t>
  </si>
  <si>
    <t>170,0</t>
  </si>
  <si>
    <t>Смирнов Иван</t>
  </si>
  <si>
    <t>Открытая (07.07.1984)/36</t>
  </si>
  <si>
    <t>89,90</t>
  </si>
  <si>
    <t xml:space="preserve">Москва </t>
  </si>
  <si>
    <t>145,0</t>
  </si>
  <si>
    <t>155,0</t>
  </si>
  <si>
    <t>162,5</t>
  </si>
  <si>
    <t>ВЕСОВАЯ КАТЕГОРИЯ   100</t>
  </si>
  <si>
    <t>Кореневский Руслан</t>
  </si>
  <si>
    <t>Открытая (29.12.1980)/40</t>
  </si>
  <si>
    <t>97,80</t>
  </si>
  <si>
    <t xml:space="preserve">Подольск/Московская область </t>
  </si>
  <si>
    <t>172,5</t>
  </si>
  <si>
    <t>100,0</t>
  </si>
  <si>
    <t>Юсупов Анвар</t>
  </si>
  <si>
    <t>Открытая (06.03.1983)/38</t>
  </si>
  <si>
    <t>99,40</t>
  </si>
  <si>
    <t>130,0</t>
  </si>
  <si>
    <t>137,5</t>
  </si>
  <si>
    <t>142,5</t>
  </si>
  <si>
    <t>Остапенко Кирилл</t>
  </si>
  <si>
    <t>100,00</t>
  </si>
  <si>
    <t>180,0</t>
  </si>
  <si>
    <t>ВЕСОВАЯ КАТЕГОРИЯ   120</t>
  </si>
  <si>
    <t>Краснов Илья</t>
  </si>
  <si>
    <t>112,30</t>
  </si>
  <si>
    <t xml:space="preserve">Жуковский/Московская область </t>
  </si>
  <si>
    <t>185,0</t>
  </si>
  <si>
    <t>120,0</t>
  </si>
  <si>
    <t>1</t>
  </si>
  <si>
    <t>2</t>
  </si>
  <si>
    <t/>
  </si>
  <si>
    <t>Тарасенко Александр</t>
  </si>
  <si>
    <t>Открытая (09.02.1996)/25</t>
  </si>
  <si>
    <t>82,80</t>
  </si>
  <si>
    <t>127,5</t>
  </si>
  <si>
    <t>Рубцов Александр</t>
  </si>
  <si>
    <t>Открытая (25.08.1987)/33</t>
  </si>
  <si>
    <t>95,80</t>
  </si>
  <si>
    <t>135,0</t>
  </si>
  <si>
    <t>140,0</t>
  </si>
  <si>
    <t>ВЕСОВАЯ КАТЕГОРИЯ   110</t>
  </si>
  <si>
    <t>Журавлев Александр</t>
  </si>
  <si>
    <t>109,20</t>
  </si>
  <si>
    <t>175,0</t>
  </si>
  <si>
    <t>Результат</t>
  </si>
  <si>
    <t>Гавриленко Евгений</t>
  </si>
  <si>
    <t>87,30</t>
  </si>
  <si>
    <t>125,0</t>
  </si>
  <si>
    <t>Акулич Александр</t>
  </si>
  <si>
    <t>Открытая (17.11.1981)/39</t>
  </si>
  <si>
    <t>89,50</t>
  </si>
  <si>
    <t>240,0</t>
  </si>
  <si>
    <t>250,0</t>
  </si>
  <si>
    <t>260,0</t>
  </si>
  <si>
    <t>310,0</t>
  </si>
  <si>
    <t>ВЕСОВАЯ КАТЕГОРИЯ   80</t>
  </si>
  <si>
    <t>Хузин Ринат</t>
  </si>
  <si>
    <t>74,80</t>
  </si>
  <si>
    <t xml:space="preserve">Сергиев Посад/Московская область </t>
  </si>
  <si>
    <t>205,0</t>
  </si>
  <si>
    <t>Василенко Дмитрий</t>
  </si>
  <si>
    <t>Открытая (03.06.1975)/45</t>
  </si>
  <si>
    <t>118,80</t>
  </si>
  <si>
    <t xml:space="preserve">Котельники/Московская область </t>
  </si>
  <si>
    <t>280,0</t>
  </si>
  <si>
    <t>Мельников Алексей</t>
  </si>
  <si>
    <t>Открытая (22.10.1987)/33</t>
  </si>
  <si>
    <t>98,00</t>
  </si>
  <si>
    <t>370,0</t>
  </si>
  <si>
    <t>-</t>
  </si>
  <si>
    <t>Жим стоя</t>
  </si>
  <si>
    <t>Баранов Александр</t>
  </si>
  <si>
    <t>Открытая (15.01.1986)/35</t>
  </si>
  <si>
    <t>110,00</t>
  </si>
  <si>
    <t>95,0</t>
  </si>
  <si>
    <t>105,0</t>
  </si>
  <si>
    <t>Мастера 50-54 (14.06.1969)/51</t>
  </si>
  <si>
    <t>Мастера 40-44 (11.06.1978)/42</t>
  </si>
  <si>
    <t>Мастера 40-44 (29.12.1980)/40</t>
  </si>
  <si>
    <t>Мастера 45-49 (23.06.1972)/48</t>
  </si>
  <si>
    <t>Мастера 40-44 (19.10.1977)/43</t>
  </si>
  <si>
    <t>Мастера 45-49 (29.09.1975)/45</t>
  </si>
  <si>
    <t>Открытый Кубок "UP&amp;UP cup"
ФЖД Армейский жим на максимум
Жуковский/Московская область, 13 марта 2021 года</t>
  </si>
  <si>
    <t>Открытый Кубок "UP&amp;UP cup"
ФЖД Софт экипировка многослойная жим на максимум
Жуковский/Московская область, 13 марта 2021 года</t>
  </si>
  <si>
    <t>Открытый Кубок "UP&amp;UP cup"
ФЖД Софт экипировка однослойная жим на максимум
Жуковский/Московская область, 13 марта 2021 года</t>
  </si>
  <si>
    <t>Открытый Кубок "UP&amp;UP cup"
ФЖД Любители двоеборье 1/2 веса
Жуковский/Московская область, 13 марта 2021 года</t>
  </si>
  <si>
    <t>Открытый Кубок "UP&amp;UP cup"
ФЖД Любители жим на максимум
Жуковский/Московская область, 13 марта 2021 года</t>
  </si>
  <si>
    <t>Открытый Кубок "UP&amp;UP cup"
ФЖД Любители двоеборье
Жуковский/Московская область, 13 марта 2021 года</t>
  </si>
  <si>
    <t xml:space="preserve">Василенко Д. </t>
  </si>
  <si>
    <t xml:space="preserve">Хузин Р. </t>
  </si>
  <si>
    <t>Пушкино/Московская область</t>
  </si>
  <si>
    <t>Санкт-Петербург</t>
  </si>
  <si>
    <t>№</t>
  </si>
  <si>
    <t xml:space="preserve">
Дата рождения/Возраст</t>
  </si>
  <si>
    <t>Возрастная группа</t>
  </si>
  <si>
    <t>O</t>
  </si>
  <si>
    <t>M1</t>
  </si>
  <si>
    <t>M2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</si>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</sst>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M1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1" width="7.83203125" style="6" bestFit="1" customWidth="1"/>
    <col min="12" max="12" width="9.5" style="6" bestFit="1" customWidth="1"/>
    <col min="13" max="13" width="20" style="5" customWidth="1"/>
    <col min="14" max="16384" width="9.1640625" style="3"/>
  </cols>
  <sheetData>
    <row r="1" spans="1:13" s="2" customFormat="1" ht="29" customHeight="1">
      <c r="A1" s="24" t="s">
        <v>104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s="2" customFormat="1" ht="62" customHeight="1" thickBot="1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109</v>
      </c>
      <c r="B3" s="41" t="s">
        <v>0</v>
      </c>
      <c r="C3" s="34" t="s">
        <v>110</v>
      </c>
      <c r="D3" s="34" t="s">
        <v>6</v>
      </c>
      <c r="E3" s="36" t="s">
        <v>111</v>
      </c>
      <c r="F3" s="36" t="s">
        <v>5</v>
      </c>
      <c r="G3" s="36" t="s">
        <v>7</v>
      </c>
      <c r="H3" s="36"/>
      <c r="I3" s="36"/>
      <c r="J3" s="36"/>
      <c r="K3" s="36" t="s">
        <v>1</v>
      </c>
      <c r="L3" s="36" t="s">
        <v>3</v>
      </c>
      <c r="M3" s="37" t="s">
        <v>2</v>
      </c>
    </row>
    <row r="4" spans="1:13" s="1" customFormat="1" ht="21" customHeight="1" thickBot="1">
      <c r="A4" s="33"/>
      <c r="B4" s="42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8"/>
    </row>
    <row r="5" spans="1:13" ht="16">
      <c r="A5" s="39" t="s">
        <v>8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45</v>
      </c>
      <c r="B6" s="7" t="s">
        <v>9</v>
      </c>
      <c r="C6" s="7" t="s">
        <v>10</v>
      </c>
      <c r="D6" s="7" t="s">
        <v>11</v>
      </c>
      <c r="E6" s="7" t="s">
        <v>112</v>
      </c>
      <c r="F6" s="7" t="s">
        <v>12</v>
      </c>
      <c r="G6" s="15" t="s">
        <v>13</v>
      </c>
      <c r="H6" s="15" t="s">
        <v>14</v>
      </c>
      <c r="I6" s="15" t="s">
        <v>15</v>
      </c>
      <c r="J6" s="8"/>
      <c r="K6" s="8" t="str">
        <f>"204,0"</f>
        <v>204,0</v>
      </c>
      <c r="L6" s="8" t="str">
        <f>"7707,7850"</f>
        <v>7707,7850</v>
      </c>
      <c r="M6" s="7"/>
    </row>
    <row r="7" spans="1:13">
      <c r="A7" s="10" t="s">
        <v>46</v>
      </c>
      <c r="B7" s="9" t="s">
        <v>16</v>
      </c>
      <c r="C7" s="9" t="s">
        <v>17</v>
      </c>
      <c r="D7" s="9" t="s">
        <v>18</v>
      </c>
      <c r="E7" s="9" t="s">
        <v>112</v>
      </c>
      <c r="F7" s="9" t="s">
        <v>19</v>
      </c>
      <c r="G7" s="16" t="s">
        <v>20</v>
      </c>
      <c r="H7" s="16" t="s">
        <v>21</v>
      </c>
      <c r="I7" s="16" t="s">
        <v>22</v>
      </c>
      <c r="J7" s="10"/>
      <c r="K7" s="10" t="str">
        <f>"187,5"</f>
        <v>187,5</v>
      </c>
      <c r="L7" s="10" t="str">
        <f>"6843,1453"</f>
        <v>6843,1453</v>
      </c>
      <c r="M7" s="9"/>
    </row>
    <row r="8" spans="1:13">
      <c r="B8" s="5" t="s">
        <v>47</v>
      </c>
    </row>
    <row r="9" spans="1:13" ht="16">
      <c r="A9" s="43" t="s">
        <v>23</v>
      </c>
      <c r="B9" s="43"/>
      <c r="C9" s="44"/>
      <c r="D9" s="44"/>
      <c r="E9" s="44"/>
      <c r="F9" s="44"/>
      <c r="G9" s="44"/>
      <c r="H9" s="44"/>
      <c r="I9" s="44"/>
      <c r="J9" s="44"/>
    </row>
    <row r="10" spans="1:13">
      <c r="A10" s="8" t="s">
        <v>45</v>
      </c>
      <c r="B10" s="7" t="s">
        <v>24</v>
      </c>
      <c r="C10" s="7" t="s">
        <v>25</v>
      </c>
      <c r="D10" s="7" t="s">
        <v>26</v>
      </c>
      <c r="E10" s="7" t="s">
        <v>112</v>
      </c>
      <c r="F10" s="7" t="s">
        <v>27</v>
      </c>
      <c r="G10" s="17" t="s">
        <v>13</v>
      </c>
      <c r="H10" s="15" t="s">
        <v>14</v>
      </c>
      <c r="I10" s="15" t="s">
        <v>28</v>
      </c>
      <c r="J10" s="8"/>
      <c r="K10" s="8" t="str">
        <f>"198,5"</f>
        <v>198,5</v>
      </c>
      <c r="L10" s="8" t="str">
        <f>"7213,7790"</f>
        <v>7213,7790</v>
      </c>
      <c r="M10" s="7"/>
    </row>
    <row r="11" spans="1:13">
      <c r="A11" s="12" t="s">
        <v>46</v>
      </c>
      <c r="B11" s="11" t="s">
        <v>30</v>
      </c>
      <c r="C11" s="11" t="s">
        <v>31</v>
      </c>
      <c r="D11" s="11" t="s">
        <v>32</v>
      </c>
      <c r="E11" s="11" t="s">
        <v>112</v>
      </c>
      <c r="F11" s="11" t="s">
        <v>19</v>
      </c>
      <c r="G11" s="18" t="s">
        <v>33</v>
      </c>
      <c r="H11" s="18" t="s">
        <v>34</v>
      </c>
      <c r="I11" s="18" t="s">
        <v>35</v>
      </c>
      <c r="J11" s="12"/>
      <c r="K11" s="12" t="str">
        <f>"159,5"</f>
        <v>159,5</v>
      </c>
      <c r="L11" s="12" t="str">
        <f>"5591,5662"</f>
        <v>5591,5662</v>
      </c>
      <c r="M11" s="11"/>
    </row>
    <row r="12" spans="1:13">
      <c r="A12" s="12" t="s">
        <v>45</v>
      </c>
      <c r="B12" s="11" t="s">
        <v>36</v>
      </c>
      <c r="C12" s="11" t="s">
        <v>97</v>
      </c>
      <c r="D12" s="11" t="s">
        <v>37</v>
      </c>
      <c r="E12" s="11" t="s">
        <v>113</v>
      </c>
      <c r="F12" s="11" t="s">
        <v>108</v>
      </c>
      <c r="G12" s="18" t="s">
        <v>13</v>
      </c>
      <c r="H12" s="18" t="s">
        <v>15</v>
      </c>
      <c r="I12" s="19" t="s">
        <v>38</v>
      </c>
      <c r="J12" s="12"/>
      <c r="K12" s="12" t="str">
        <f>"202,0"</f>
        <v>202,0</v>
      </c>
      <c r="L12" s="12" t="str">
        <f>"7510,1243"</f>
        <v>7510,1243</v>
      </c>
      <c r="M12" s="11"/>
    </row>
    <row r="13" spans="1:13">
      <c r="A13" s="10" t="s">
        <v>46</v>
      </c>
      <c r="B13" s="9" t="s">
        <v>24</v>
      </c>
      <c r="C13" s="9" t="s">
        <v>95</v>
      </c>
      <c r="D13" s="9" t="s">
        <v>26</v>
      </c>
      <c r="E13" s="9" t="s">
        <v>113</v>
      </c>
      <c r="F13" s="9" t="s">
        <v>27</v>
      </c>
      <c r="G13" s="20" t="s">
        <v>13</v>
      </c>
      <c r="H13" s="16" t="s">
        <v>14</v>
      </c>
      <c r="I13" s="16" t="s">
        <v>28</v>
      </c>
      <c r="J13" s="10"/>
      <c r="K13" s="10" t="str">
        <f>"198,5"</f>
        <v>198,5</v>
      </c>
      <c r="L13" s="10" t="str">
        <f>"7213,7790"</f>
        <v>7213,7790</v>
      </c>
      <c r="M13" s="9"/>
    </row>
    <row r="14" spans="1:13">
      <c r="B14" s="5" t="s">
        <v>47</v>
      </c>
    </row>
    <row r="15" spans="1:13" ht="16">
      <c r="A15" s="43" t="s">
        <v>39</v>
      </c>
      <c r="B15" s="43"/>
      <c r="C15" s="44"/>
      <c r="D15" s="44"/>
      <c r="E15" s="44"/>
      <c r="F15" s="44"/>
      <c r="G15" s="44"/>
      <c r="H15" s="44"/>
      <c r="I15" s="44"/>
      <c r="J15" s="44"/>
    </row>
    <row r="16" spans="1:13">
      <c r="A16" s="14" t="s">
        <v>45</v>
      </c>
      <c r="B16" s="13" t="s">
        <v>40</v>
      </c>
      <c r="C16" s="13" t="s">
        <v>98</v>
      </c>
      <c r="D16" s="13" t="s">
        <v>41</v>
      </c>
      <c r="E16" s="13" t="s">
        <v>114</v>
      </c>
      <c r="F16" s="13" t="s">
        <v>42</v>
      </c>
      <c r="G16" s="21" t="s">
        <v>13</v>
      </c>
      <c r="H16" s="21" t="s">
        <v>15</v>
      </c>
      <c r="I16" s="21" t="s">
        <v>43</v>
      </c>
      <c r="J16" s="14"/>
      <c r="K16" s="14" t="str">
        <f>"202,0"</f>
        <v>202,0</v>
      </c>
      <c r="L16" s="14" t="str">
        <f>"6961,4801"</f>
        <v>6961,4801</v>
      </c>
      <c r="M16" s="13"/>
    </row>
    <row r="17" spans="2:2">
      <c r="B17" s="5" t="s">
        <v>47</v>
      </c>
    </row>
  </sheetData>
  <mergeCells count="14">
    <mergeCell ref="A5:J5"/>
    <mergeCell ref="A9:J9"/>
    <mergeCell ref="A15:J15"/>
    <mergeCell ref="B3:B4"/>
    <mergeCell ref="E3:E4"/>
    <mergeCell ref="K3:K4"/>
    <mergeCell ref="L3:L4"/>
    <mergeCell ref="A1:M2"/>
    <mergeCell ref="G3:J3"/>
    <mergeCell ref="A3:A4"/>
    <mergeCell ref="C3:C4"/>
    <mergeCell ref="D3:D4"/>
    <mergeCell ref="M3:M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D51E5-0655-4777-A654-A965BA30D736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8.5" style="5" bestFit="1" customWidth="1"/>
    <col min="4" max="4" width="21.5" style="5" bestFit="1" customWidth="1"/>
    <col min="5" max="5" width="15.1640625" style="5" bestFit="1" customWidth="1"/>
    <col min="6" max="6" width="25.5" style="5" bestFit="1" customWidth="1"/>
    <col min="7" max="9" width="5.5" style="6" customWidth="1"/>
    <col min="10" max="10" width="4.83203125" style="6" customWidth="1"/>
    <col min="11" max="11" width="7.83203125" style="6" bestFit="1" customWidth="1"/>
    <col min="12" max="12" width="9.5" style="6" bestFit="1" customWidth="1"/>
    <col min="13" max="13" width="19.83203125" style="5" customWidth="1"/>
    <col min="14" max="16384" width="9.1640625" style="3"/>
  </cols>
  <sheetData>
    <row r="1" spans="1:13" s="2" customFormat="1" ht="29" customHeight="1">
      <c r="A1" s="24" t="s">
        <v>102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s="2" customFormat="1" ht="62" customHeight="1" thickBot="1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109</v>
      </c>
      <c r="B3" s="41" t="s">
        <v>0</v>
      </c>
      <c r="C3" s="34" t="s">
        <v>110</v>
      </c>
      <c r="D3" s="34" t="s">
        <v>6</v>
      </c>
      <c r="E3" s="36" t="s">
        <v>111</v>
      </c>
      <c r="F3" s="36" t="s">
        <v>5</v>
      </c>
      <c r="G3" s="36" t="s">
        <v>7</v>
      </c>
      <c r="H3" s="36"/>
      <c r="I3" s="36"/>
      <c r="J3" s="36"/>
      <c r="K3" s="36" t="s">
        <v>1</v>
      </c>
      <c r="L3" s="36" t="s">
        <v>3</v>
      </c>
      <c r="M3" s="37" t="s">
        <v>2</v>
      </c>
    </row>
    <row r="4" spans="1:13" s="1" customFormat="1" ht="21" customHeight="1" thickBot="1">
      <c r="A4" s="33"/>
      <c r="B4" s="42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8"/>
    </row>
    <row r="5" spans="1:13" ht="16">
      <c r="A5" s="39" t="s">
        <v>8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4" t="s">
        <v>45</v>
      </c>
      <c r="B6" s="13" t="s">
        <v>62</v>
      </c>
      <c r="C6" s="13" t="s">
        <v>94</v>
      </c>
      <c r="D6" s="13" t="s">
        <v>63</v>
      </c>
      <c r="E6" s="13" t="s">
        <v>113</v>
      </c>
      <c r="F6" s="13" t="s">
        <v>107</v>
      </c>
      <c r="G6" s="21" t="s">
        <v>64</v>
      </c>
      <c r="H6" s="22" t="s">
        <v>51</v>
      </c>
      <c r="I6" s="21" t="s">
        <v>51</v>
      </c>
      <c r="J6" s="14"/>
      <c r="K6" s="14" t="str">
        <f>"188,5"</f>
        <v>188,5</v>
      </c>
      <c r="L6" s="14" t="str">
        <f>"6183,2462"</f>
        <v>6183,2462</v>
      </c>
      <c r="M6" s="13"/>
    </row>
    <row r="7" spans="1:13">
      <c r="B7" s="5" t="s">
        <v>47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6F763-2D53-4B7A-AFF1-5E008938EEF7}">
  <dimension ref="A1:M1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" style="5" customWidth="1"/>
    <col min="14" max="16384" width="9.1640625" style="3"/>
  </cols>
  <sheetData>
    <row r="1" spans="1:13" s="2" customFormat="1" ht="29" customHeight="1">
      <c r="A1" s="24" t="s">
        <v>103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s="2" customFormat="1" ht="62" customHeight="1" thickBot="1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109</v>
      </c>
      <c r="B3" s="41" t="s">
        <v>0</v>
      </c>
      <c r="C3" s="34" t="s">
        <v>110</v>
      </c>
      <c r="D3" s="34" t="s">
        <v>6</v>
      </c>
      <c r="E3" s="36" t="s">
        <v>111</v>
      </c>
      <c r="F3" s="36" t="s">
        <v>5</v>
      </c>
      <c r="G3" s="36" t="s">
        <v>7</v>
      </c>
      <c r="H3" s="36"/>
      <c r="I3" s="36"/>
      <c r="J3" s="36"/>
      <c r="K3" s="36" t="s">
        <v>61</v>
      </c>
      <c r="L3" s="36" t="s">
        <v>3</v>
      </c>
      <c r="M3" s="37" t="s">
        <v>2</v>
      </c>
    </row>
    <row r="4" spans="1:13" s="1" customFormat="1" ht="21" customHeight="1" thickBot="1">
      <c r="A4" s="33"/>
      <c r="B4" s="42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8"/>
    </row>
    <row r="5" spans="1:13" ht="16">
      <c r="A5" s="39" t="s">
        <v>8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4" t="s">
        <v>45</v>
      </c>
      <c r="B6" s="13" t="s">
        <v>48</v>
      </c>
      <c r="C6" s="13" t="s">
        <v>49</v>
      </c>
      <c r="D6" s="13" t="s">
        <v>50</v>
      </c>
      <c r="E6" s="13" t="s">
        <v>112</v>
      </c>
      <c r="F6" s="13" t="s">
        <v>42</v>
      </c>
      <c r="G6" s="21" t="s">
        <v>44</v>
      </c>
      <c r="H6" s="21" t="s">
        <v>51</v>
      </c>
      <c r="I6" s="21" t="s">
        <v>33</v>
      </c>
      <c r="J6" s="14"/>
      <c r="K6" s="14" t="str">
        <f>"130,0"</f>
        <v>130,0</v>
      </c>
      <c r="L6" s="14" t="str">
        <f>"86,9050"</f>
        <v>86,9050</v>
      </c>
      <c r="M6" s="13"/>
    </row>
    <row r="7" spans="1:13">
      <c r="B7" s="5" t="s">
        <v>47</v>
      </c>
    </row>
    <row r="8" spans="1:13" ht="16">
      <c r="A8" s="43" t="s">
        <v>23</v>
      </c>
      <c r="B8" s="43"/>
      <c r="C8" s="44"/>
      <c r="D8" s="44"/>
      <c r="E8" s="44"/>
      <c r="F8" s="44"/>
      <c r="G8" s="44"/>
      <c r="H8" s="44"/>
      <c r="I8" s="44"/>
      <c r="J8" s="44"/>
    </row>
    <row r="9" spans="1:13">
      <c r="A9" s="8" t="s">
        <v>45</v>
      </c>
      <c r="B9" s="7" t="s">
        <v>52</v>
      </c>
      <c r="C9" s="7" t="s">
        <v>53</v>
      </c>
      <c r="D9" s="7" t="s">
        <v>54</v>
      </c>
      <c r="E9" s="7" t="s">
        <v>112</v>
      </c>
      <c r="F9" s="7" t="s">
        <v>19</v>
      </c>
      <c r="G9" s="15" t="s">
        <v>55</v>
      </c>
      <c r="H9" s="17" t="s">
        <v>56</v>
      </c>
      <c r="I9" s="15" t="s">
        <v>56</v>
      </c>
      <c r="J9" s="8"/>
      <c r="K9" s="8" t="str">
        <f>"140,0"</f>
        <v>140,0</v>
      </c>
      <c r="L9" s="8" t="str">
        <f>"86,7580"</f>
        <v>86,7580</v>
      </c>
      <c r="M9" s="7"/>
    </row>
    <row r="10" spans="1:13">
      <c r="A10" s="10" t="s">
        <v>45</v>
      </c>
      <c r="B10" s="9" t="s">
        <v>24</v>
      </c>
      <c r="C10" s="9" t="s">
        <v>95</v>
      </c>
      <c r="D10" s="9" t="s">
        <v>26</v>
      </c>
      <c r="E10" s="9" t="s">
        <v>113</v>
      </c>
      <c r="F10" s="9" t="s">
        <v>27</v>
      </c>
      <c r="G10" s="20" t="s">
        <v>13</v>
      </c>
      <c r="H10" s="16" t="s">
        <v>14</v>
      </c>
      <c r="I10" s="16" t="s">
        <v>28</v>
      </c>
      <c r="J10" s="10"/>
      <c r="K10" s="10" t="str">
        <f>"172,5"</f>
        <v>172,5</v>
      </c>
      <c r="L10" s="10" t="str">
        <f>"105,9495"</f>
        <v>105,9495</v>
      </c>
      <c r="M10" s="9"/>
    </row>
    <row r="11" spans="1:13">
      <c r="B11" s="5" t="s">
        <v>47</v>
      </c>
    </row>
    <row r="12" spans="1:13" ht="16">
      <c r="A12" s="43" t="s">
        <v>57</v>
      </c>
      <c r="B12" s="43"/>
      <c r="C12" s="44"/>
      <c r="D12" s="44"/>
      <c r="E12" s="44"/>
      <c r="F12" s="44"/>
      <c r="G12" s="44"/>
      <c r="H12" s="44"/>
      <c r="I12" s="44"/>
      <c r="J12" s="44"/>
    </row>
    <row r="13" spans="1:13">
      <c r="A13" s="14" t="s">
        <v>45</v>
      </c>
      <c r="B13" s="13" t="s">
        <v>58</v>
      </c>
      <c r="C13" s="13" t="s">
        <v>96</v>
      </c>
      <c r="D13" s="13" t="s">
        <v>59</v>
      </c>
      <c r="E13" s="13" t="s">
        <v>114</v>
      </c>
      <c r="F13" s="13" t="s">
        <v>19</v>
      </c>
      <c r="G13" s="21" t="s">
        <v>15</v>
      </c>
      <c r="H13" s="22" t="s">
        <v>60</v>
      </c>
      <c r="I13" s="21" t="s">
        <v>60</v>
      </c>
      <c r="J13" s="14"/>
      <c r="K13" s="14" t="str">
        <f>"175,0"</f>
        <v>175,0</v>
      </c>
      <c r="L13" s="14" t="str">
        <f>"114,9815"</f>
        <v>114,9815</v>
      </c>
      <c r="M13" s="13"/>
    </row>
    <row r="14" spans="1:13">
      <c r="B14" s="5" t="s">
        <v>47</v>
      </c>
    </row>
  </sheetData>
  <mergeCells count="14">
    <mergeCell ref="A8:J8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25DD6-C12A-44B8-BF20-30AA1BDD729F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33203125" style="5" bestFit="1" customWidth="1"/>
    <col min="4" max="4" width="15.5" style="5" bestFit="1" customWidth="1"/>
    <col min="5" max="5" width="10" style="5" customWidth="1"/>
    <col min="6" max="6" width="17.33203125" style="5" bestFit="1" customWidth="1"/>
    <col min="7" max="8" width="5.5" style="6" customWidth="1"/>
    <col min="9" max="9" width="5.1640625" style="6" customWidth="1"/>
    <col min="10" max="10" width="4.83203125" style="6" customWidth="1"/>
    <col min="11" max="11" width="10.5" style="6" bestFit="1" customWidth="1"/>
    <col min="12" max="12" width="6.5" style="6" bestFit="1" customWidth="1"/>
    <col min="13" max="13" width="18.6640625" style="5" customWidth="1"/>
    <col min="14" max="16384" width="9.1640625" style="3"/>
  </cols>
  <sheetData>
    <row r="1" spans="1:13" s="2" customFormat="1" ht="29" customHeight="1">
      <c r="A1" s="24" t="s">
        <v>100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s="2" customFormat="1" ht="62" customHeight="1" thickBot="1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109</v>
      </c>
      <c r="B3" s="41" t="s">
        <v>0</v>
      </c>
      <c r="C3" s="34" t="s">
        <v>110</v>
      </c>
      <c r="D3" s="34" t="s">
        <v>6</v>
      </c>
      <c r="E3" s="36" t="s">
        <v>111</v>
      </c>
      <c r="F3" s="36" t="s">
        <v>5</v>
      </c>
      <c r="G3" s="36" t="s">
        <v>7</v>
      </c>
      <c r="H3" s="36"/>
      <c r="I3" s="36"/>
      <c r="J3" s="36"/>
      <c r="K3" s="36" t="s">
        <v>61</v>
      </c>
      <c r="L3" s="36" t="s">
        <v>3</v>
      </c>
      <c r="M3" s="37" t="s">
        <v>2</v>
      </c>
    </row>
    <row r="4" spans="1:13" s="1" customFormat="1" ht="21" customHeight="1" thickBot="1">
      <c r="A4" s="33"/>
      <c r="B4" s="42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8"/>
    </row>
    <row r="5" spans="1:13" ht="16">
      <c r="A5" s="39" t="s">
        <v>23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4" t="s">
        <v>86</v>
      </c>
      <c r="B6" s="13" t="s">
        <v>82</v>
      </c>
      <c r="C6" s="13" t="s">
        <v>83</v>
      </c>
      <c r="D6" s="13" t="s">
        <v>84</v>
      </c>
      <c r="E6" s="13" t="s">
        <v>112</v>
      </c>
      <c r="F6" s="13" t="s">
        <v>19</v>
      </c>
      <c r="G6" s="22" t="s">
        <v>85</v>
      </c>
      <c r="H6" s="22" t="s">
        <v>85</v>
      </c>
      <c r="I6" s="14"/>
      <c r="J6" s="14"/>
      <c r="K6" s="23">
        <v>0</v>
      </c>
      <c r="L6" s="14" t="str">
        <f>"0,0000"</f>
        <v>0,0000</v>
      </c>
      <c r="M6" s="13"/>
    </row>
    <row r="7" spans="1:13">
      <c r="B7" s="5" t="s">
        <v>47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8CB07-424D-4B04-9B2E-AE55C4727342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7" width="4.5" style="6" customWidth="1"/>
    <col min="8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24" t="s">
        <v>99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s="2" customFormat="1" ht="62" customHeight="1" thickBot="1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109</v>
      </c>
      <c r="B3" s="41" t="s">
        <v>0</v>
      </c>
      <c r="C3" s="34" t="s">
        <v>110</v>
      </c>
      <c r="D3" s="34" t="s">
        <v>6</v>
      </c>
      <c r="E3" s="36" t="s">
        <v>111</v>
      </c>
      <c r="F3" s="36" t="s">
        <v>5</v>
      </c>
      <c r="G3" s="36" t="s">
        <v>87</v>
      </c>
      <c r="H3" s="36"/>
      <c r="I3" s="36"/>
      <c r="J3" s="36"/>
      <c r="K3" s="36" t="s">
        <v>61</v>
      </c>
      <c r="L3" s="36" t="s">
        <v>3</v>
      </c>
      <c r="M3" s="37" t="s">
        <v>2</v>
      </c>
    </row>
    <row r="4" spans="1:13" s="1" customFormat="1" ht="21" customHeight="1" thickBot="1">
      <c r="A4" s="33"/>
      <c r="B4" s="42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8"/>
    </row>
    <row r="5" spans="1:13" ht="16">
      <c r="A5" s="39" t="s">
        <v>57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4" t="s">
        <v>45</v>
      </c>
      <c r="B6" s="13" t="s">
        <v>88</v>
      </c>
      <c r="C6" s="13" t="s">
        <v>89</v>
      </c>
      <c r="D6" s="13" t="s">
        <v>90</v>
      </c>
      <c r="E6" s="13" t="s">
        <v>112</v>
      </c>
      <c r="F6" s="13" t="s">
        <v>19</v>
      </c>
      <c r="G6" s="21" t="s">
        <v>91</v>
      </c>
      <c r="H6" s="21" t="s">
        <v>29</v>
      </c>
      <c r="I6" s="21" t="s">
        <v>92</v>
      </c>
      <c r="J6" s="14"/>
      <c r="K6" s="14" t="str">
        <f>"105,0"</f>
        <v>105,0</v>
      </c>
      <c r="L6" s="14" t="str">
        <f>"61,7925"</f>
        <v>61,7925</v>
      </c>
      <c r="M6" s="13"/>
    </row>
    <row r="7" spans="1:13">
      <c r="B7" s="5" t="s">
        <v>47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653CF-4E53-4496-8967-FEC93A8E61A4}">
  <dimension ref="A1:M13"/>
  <sheetViews>
    <sheetView tabSelected="1" workbookViewId="0">
      <selection activeCell="F30" sqref="F30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3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" style="5" customWidth="1"/>
    <col min="14" max="16384" width="9.1640625" style="3"/>
  </cols>
  <sheetData>
    <row r="1" spans="1:13" s="2" customFormat="1" ht="29" customHeight="1">
      <c r="A1" s="24" t="s">
        <v>101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s="2" customFormat="1" ht="62" customHeight="1" thickBot="1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2.75" customHeight="1">
      <c r="A3" s="32" t="s">
        <v>109</v>
      </c>
      <c r="B3" s="41" t="s">
        <v>0</v>
      </c>
      <c r="C3" s="34" t="s">
        <v>110</v>
      </c>
      <c r="D3" s="34" t="s">
        <v>6</v>
      </c>
      <c r="E3" s="36" t="s">
        <v>111</v>
      </c>
      <c r="F3" s="36" t="s">
        <v>5</v>
      </c>
      <c r="G3" s="36" t="s">
        <v>7</v>
      </c>
      <c r="H3" s="36"/>
      <c r="I3" s="36"/>
      <c r="J3" s="36"/>
      <c r="K3" s="36" t="s">
        <v>61</v>
      </c>
      <c r="L3" s="36" t="s">
        <v>3</v>
      </c>
      <c r="M3" s="37" t="s">
        <v>2</v>
      </c>
    </row>
    <row r="4" spans="1:13" s="1" customFormat="1" ht="21" customHeight="1" thickBot="1">
      <c r="A4" s="33"/>
      <c r="B4" s="42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8"/>
    </row>
    <row r="5" spans="1:13" ht="16">
      <c r="A5" s="39" t="s">
        <v>8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4" t="s">
        <v>45</v>
      </c>
      <c r="B6" s="13" t="s">
        <v>65</v>
      </c>
      <c r="C6" s="13" t="s">
        <v>66</v>
      </c>
      <c r="D6" s="13" t="s">
        <v>67</v>
      </c>
      <c r="E6" s="13" t="s">
        <v>112</v>
      </c>
      <c r="F6" s="13" t="s">
        <v>75</v>
      </c>
      <c r="G6" s="21" t="s">
        <v>68</v>
      </c>
      <c r="H6" s="21" t="s">
        <v>69</v>
      </c>
      <c r="I6" s="22" t="s">
        <v>70</v>
      </c>
      <c r="J6" s="14"/>
      <c r="K6" s="14" t="str">
        <f>"310,0"</f>
        <v>310,0</v>
      </c>
      <c r="L6" s="14" t="str">
        <f>"11978,1424"</f>
        <v>11978,1424</v>
      </c>
      <c r="M6" s="13"/>
    </row>
    <row r="7" spans="1:13" ht="14" thickBot="1">
      <c r="B7" s="5" t="s">
        <v>47</v>
      </c>
    </row>
    <row r="8" spans="1:13" ht="16">
      <c r="A8" s="39" t="s">
        <v>72</v>
      </c>
      <c r="B8" s="39"/>
      <c r="C8" s="40"/>
      <c r="D8" s="40"/>
      <c r="E8" s="40"/>
      <c r="F8" s="40"/>
      <c r="G8" s="40"/>
      <c r="H8" s="40"/>
      <c r="I8" s="40"/>
      <c r="J8" s="40"/>
    </row>
    <row r="9" spans="1:13">
      <c r="A9" s="14" t="s">
        <v>45</v>
      </c>
      <c r="B9" s="13" t="s">
        <v>73</v>
      </c>
      <c r="C9" s="13" t="s">
        <v>93</v>
      </c>
      <c r="D9" s="13" t="s">
        <v>74</v>
      </c>
      <c r="E9" s="13" t="s">
        <v>115</v>
      </c>
      <c r="F9" s="13" t="s">
        <v>75</v>
      </c>
      <c r="G9" s="22" t="s">
        <v>60</v>
      </c>
      <c r="H9" s="21" t="s">
        <v>60</v>
      </c>
      <c r="I9" s="22" t="s">
        <v>76</v>
      </c>
      <c r="J9" s="14"/>
      <c r="K9" s="14" t="str">
        <f>"175,0"</f>
        <v>175,0</v>
      </c>
      <c r="L9" s="14" t="str">
        <f>"145,9212"</f>
        <v>145,9212</v>
      </c>
      <c r="M9" s="13" t="s">
        <v>105</v>
      </c>
    </row>
    <row r="10" spans="1:13">
      <c r="B10" s="5" t="s">
        <v>47</v>
      </c>
    </row>
    <row r="11" spans="1:13" ht="16">
      <c r="A11" s="43" t="s">
        <v>39</v>
      </c>
      <c r="B11" s="43"/>
      <c r="C11" s="44"/>
      <c r="D11" s="44"/>
      <c r="E11" s="44"/>
      <c r="F11" s="44"/>
      <c r="G11" s="44"/>
      <c r="H11" s="44"/>
      <c r="I11" s="44"/>
      <c r="J11" s="44"/>
    </row>
    <row r="12" spans="1:13">
      <c r="A12" s="14" t="s">
        <v>45</v>
      </c>
      <c r="B12" s="13" t="s">
        <v>77</v>
      </c>
      <c r="C12" s="13" t="s">
        <v>78</v>
      </c>
      <c r="D12" s="13" t="s">
        <v>79</v>
      </c>
      <c r="E12" s="13" t="s">
        <v>112</v>
      </c>
      <c r="F12" s="13" t="s">
        <v>80</v>
      </c>
      <c r="G12" s="21" t="s">
        <v>81</v>
      </c>
      <c r="H12" s="22" t="s">
        <v>71</v>
      </c>
      <c r="I12" s="21" t="s">
        <v>71</v>
      </c>
      <c r="J12" s="14"/>
      <c r="K12" s="14" t="str">
        <f>"310,0"</f>
        <v>310,0</v>
      </c>
      <c r="L12" s="14" t="str">
        <f>"178,6530"</f>
        <v>178,6530</v>
      </c>
      <c r="M12" s="13" t="s">
        <v>106</v>
      </c>
    </row>
    <row r="13" spans="1:13">
      <c r="B13" s="5" t="s">
        <v>47</v>
      </c>
    </row>
  </sheetData>
  <mergeCells count="14">
    <mergeCell ref="A11:J11"/>
    <mergeCell ref="B3:B4"/>
    <mergeCell ref="K3:K4"/>
    <mergeCell ref="L3:L4"/>
    <mergeCell ref="M3:M4"/>
    <mergeCell ref="A8:J8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Biathlon BP</vt:lpstr>
      <vt:lpstr>Biathlon BP 1</vt:lpstr>
      <vt:lpstr>BP Raw</vt:lpstr>
      <vt:lpstr>BP Soft MP</vt:lpstr>
      <vt:lpstr>BP Army</vt:lpstr>
      <vt:lpstr>BP Soft 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2021-03-19T12:13:08Z</dcterms:modified>
</cp:coreProperties>
</file>