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A25F5C06-8F1B-804D-A658-9C7624DB9B63}" xr6:coauthVersionLast="45" xr6:coauthVersionMax="45" xr10:uidLastSave="{00000000-0000-0000-0000-000000000000}"/>
  <bookViews>
    <workbookView xWindow="480" yWindow="460" windowWidth="28320" windowHeight="16120" activeTab="5" xr2:uid="{00000000-000D-0000-FFFF-FFFF00000000}"/>
  </bookViews>
  <sheets>
    <sheet name="IPL Двоеборье без экип" sheetId="39" r:id="rId1"/>
    <sheet name="IPL Жим без экипировки" sheetId="37" r:id="rId2"/>
    <sheet name="IPL Тяга без экипировки" sheetId="38" r:id="rId3"/>
    <sheet name="СПР Пауэрспорт" sheetId="34" r:id="rId4"/>
    <sheet name="СПР Жим стоя" sheetId="32" r:id="rId5"/>
    <sheet name="СПР Подъем на бицепс" sheetId="33" r:id="rId6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39" l="1"/>
  <c r="L37" i="38"/>
  <c r="K37" i="38"/>
  <c r="L34" i="38"/>
  <c r="K34" i="38"/>
  <c r="L31" i="38"/>
  <c r="K31" i="38"/>
  <c r="L28" i="38"/>
  <c r="K28" i="38"/>
  <c r="L25" i="38"/>
  <c r="K25" i="38"/>
  <c r="L24" i="38"/>
  <c r="K24" i="38"/>
  <c r="L21" i="38"/>
  <c r="K21" i="38"/>
  <c r="L18" i="38"/>
  <c r="K18" i="38"/>
  <c r="L15" i="38"/>
  <c r="K15" i="38"/>
  <c r="L12" i="38"/>
  <c r="K12" i="38"/>
  <c r="L9" i="38"/>
  <c r="K9" i="38"/>
  <c r="L6" i="38"/>
  <c r="K6" i="38"/>
  <c r="L37" i="37"/>
  <c r="K37" i="37"/>
  <c r="L34" i="37"/>
  <c r="K34" i="37"/>
  <c r="L33" i="37"/>
  <c r="K33" i="37"/>
  <c r="L32" i="37"/>
  <c r="K32" i="37"/>
  <c r="L29" i="37"/>
  <c r="K29" i="37"/>
  <c r="L26" i="37"/>
  <c r="K26" i="37"/>
  <c r="L25" i="37"/>
  <c r="K25" i="37"/>
  <c r="L24" i="37"/>
  <c r="K24" i="37"/>
  <c r="L21" i="37"/>
  <c r="L20" i="37"/>
  <c r="K20" i="37"/>
  <c r="L17" i="37"/>
  <c r="K17" i="37"/>
  <c r="L16" i="37"/>
  <c r="K16" i="37"/>
  <c r="L15" i="37"/>
  <c r="K15" i="37"/>
  <c r="L12" i="37"/>
  <c r="K12" i="37"/>
  <c r="L9" i="37"/>
  <c r="L6" i="37"/>
  <c r="K6" i="37"/>
  <c r="P13" i="34"/>
  <c r="O13" i="34"/>
  <c r="P12" i="34"/>
  <c r="O12" i="34"/>
  <c r="P9" i="34"/>
  <c r="O9" i="34"/>
  <c r="P6" i="34"/>
  <c r="O6" i="34"/>
  <c r="L16" i="33"/>
  <c r="K16" i="33"/>
  <c r="L15" i="33"/>
  <c r="K15" i="33"/>
  <c r="L12" i="33"/>
  <c r="K12" i="33"/>
  <c r="L9" i="33"/>
  <c r="K9" i="33"/>
  <c r="L6" i="33"/>
  <c r="K6" i="33"/>
  <c r="L6" i="32"/>
  <c r="K6" i="32"/>
</calcChain>
</file>

<file path=xl/sharedStrings.xml><?xml version="1.0" encoding="utf-8"?>
<sst xmlns="http://schemas.openxmlformats.org/spreadsheetml/2006/main" count="588" uniqueCount="237">
  <si>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</si>
  <si>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</si>
  <si>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</si>
  <si>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</si>
  <si>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</si>
  <si>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</si>
  <si>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</si>
  <si>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</si>
  <si>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ВЕСОВАЯ КАТЕГОРИЯ   90</t>
  </si>
  <si>
    <t>160,0</t>
  </si>
  <si>
    <t>170,0</t>
  </si>
  <si>
    <t>90,0</t>
  </si>
  <si>
    <t xml:space="preserve">Москва </t>
  </si>
  <si>
    <t>145,0</t>
  </si>
  <si>
    <t>25,0</t>
  </si>
  <si>
    <t>ВЕСОВАЯ КАТЕГОРИЯ   100</t>
  </si>
  <si>
    <t xml:space="preserve">Подольск/Московская область </t>
  </si>
  <si>
    <t>100,0</t>
  </si>
  <si>
    <t>130,0</t>
  </si>
  <si>
    <t>137,5</t>
  </si>
  <si>
    <t>142,5</t>
  </si>
  <si>
    <t>180,0</t>
  </si>
  <si>
    <t xml:space="preserve">Жуковский/Московская область </t>
  </si>
  <si>
    <t>185,0</t>
  </si>
  <si>
    <t>120,0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</si>
  <si>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</si>
  <si>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</si>
  <si>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</si>
  <si>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</si>
  <si>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</si>
  <si>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</si>
  <si>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90</t>
  </si>
  <si>
    <t>100</t>
  </si>
  <si>
    <t>1</t>
  </si>
  <si>
    <t>2</t>
  </si>
  <si>
    <t/>
  </si>
  <si>
    <t>135,0</t>
  </si>
  <si>
    <t>140,0</t>
  </si>
  <si>
    <t>ВЕСОВАЯ КАТЕГОРИЯ   110</t>
  </si>
  <si>
    <t>Журавлев Александр</t>
  </si>
  <si>
    <t>109,20</t>
  </si>
  <si>
    <t>175,0</t>
  </si>
  <si>
    <t xml:space="preserve">Результат </t>
  </si>
  <si>
    <t>110</t>
  </si>
  <si>
    <t>Результат</t>
  </si>
  <si>
    <t>Самбур Дмитрий</t>
  </si>
  <si>
    <t>Открытая (02.11.1982)/38</t>
  </si>
  <si>
    <t>105,30</t>
  </si>
  <si>
    <t>110,0</t>
  </si>
  <si>
    <t>125,0</t>
  </si>
  <si>
    <t>45,0</t>
  </si>
  <si>
    <t>50,0</t>
  </si>
  <si>
    <t>60,0</t>
  </si>
  <si>
    <t>205,0</t>
  </si>
  <si>
    <t>280,0</t>
  </si>
  <si>
    <t>-</t>
  </si>
  <si>
    <t>Жим стоя</t>
  </si>
  <si>
    <t>95,0</t>
  </si>
  <si>
    <t>105,0</t>
  </si>
  <si>
    <t>ВЕСОВАЯ КАТЕГОРИЯ   67.5</t>
  </si>
  <si>
    <t>Сергушов Александр</t>
  </si>
  <si>
    <t>Открытая (20.08.1990)/30</t>
  </si>
  <si>
    <t>66,20</t>
  </si>
  <si>
    <t>65,0</t>
  </si>
  <si>
    <t>72,5</t>
  </si>
  <si>
    <t>75,0</t>
  </si>
  <si>
    <t>ВЕСОВАЯ КАТЕГОРИЯ   60</t>
  </si>
  <si>
    <t>Нестерова Анастасия</t>
  </si>
  <si>
    <t>Открытая (09.07.1996)/24</t>
  </si>
  <si>
    <t>57,10</t>
  </si>
  <si>
    <t>27,5</t>
  </si>
  <si>
    <t>30,0</t>
  </si>
  <si>
    <t>32,5</t>
  </si>
  <si>
    <t>Швейкин Матвей</t>
  </si>
  <si>
    <t>Открытая (05.09.2002)/18</t>
  </si>
  <si>
    <t>64,30</t>
  </si>
  <si>
    <t>55,0</t>
  </si>
  <si>
    <t>ВЕСОВАЯ КАТЕГОРИЯ   82.5</t>
  </si>
  <si>
    <t>Пенько Константин</t>
  </si>
  <si>
    <t>80,00</t>
  </si>
  <si>
    <t xml:space="preserve">Зеленоград/Московская область </t>
  </si>
  <si>
    <t>57,5</t>
  </si>
  <si>
    <t>Фомин Павел</t>
  </si>
  <si>
    <t>Открытая (16.05.1979)/41</t>
  </si>
  <si>
    <t>107,90</t>
  </si>
  <si>
    <t>87,5</t>
  </si>
  <si>
    <t>62,5</t>
  </si>
  <si>
    <t>82.5</t>
  </si>
  <si>
    <t>ВЕСОВАЯ КАТЕГОРИЯ   75</t>
  </si>
  <si>
    <t>Селезнёв Денис</t>
  </si>
  <si>
    <t>74,45</t>
  </si>
  <si>
    <t xml:space="preserve">Королёв/Московская область </t>
  </si>
  <si>
    <t>67,5</t>
  </si>
  <si>
    <t>Щеглов Евгений</t>
  </si>
  <si>
    <t>Открытая (28.03.1991)/29</t>
  </si>
  <si>
    <t>89,10</t>
  </si>
  <si>
    <t xml:space="preserve">Челябинск/Челябинская область </t>
  </si>
  <si>
    <t>Казаченко Антон</t>
  </si>
  <si>
    <t>Открытая (19.06.1989)/31</t>
  </si>
  <si>
    <t>92,50</t>
  </si>
  <si>
    <t xml:space="preserve">Одинцово/Московская область </t>
  </si>
  <si>
    <t>Елумеев Алексей</t>
  </si>
  <si>
    <t>94,50</t>
  </si>
  <si>
    <t xml:space="preserve">Тверь/Тверская область </t>
  </si>
  <si>
    <t>3</t>
  </si>
  <si>
    <t>Некрасова Анастасия</t>
  </si>
  <si>
    <t>Открытая (14.07.1991)/29</t>
  </si>
  <si>
    <t>58,00</t>
  </si>
  <si>
    <t>Репкина Александра</t>
  </si>
  <si>
    <t>Открытая (15.06.1995)/25</t>
  </si>
  <si>
    <t>65,50</t>
  </si>
  <si>
    <t>Подгорная Наталья</t>
  </si>
  <si>
    <t>76,30</t>
  </si>
  <si>
    <t>40,0</t>
  </si>
  <si>
    <t>Григорьев Андрей</t>
  </si>
  <si>
    <t>74,70</t>
  </si>
  <si>
    <t xml:space="preserve">г Жуковский/московская область </t>
  </si>
  <si>
    <t>Стеценко Артём</t>
  </si>
  <si>
    <t>Открытая (16.11.1992)/28</t>
  </si>
  <si>
    <t>72,50</t>
  </si>
  <si>
    <t>117,5</t>
  </si>
  <si>
    <t>122,5</t>
  </si>
  <si>
    <t>Ганиев Артур</t>
  </si>
  <si>
    <t>Открытая (08.01.1989)/32</t>
  </si>
  <si>
    <t>74,50</t>
  </si>
  <si>
    <t xml:space="preserve">Дзержинский/Московская область </t>
  </si>
  <si>
    <t>Гришин Александр</t>
  </si>
  <si>
    <t>Открытая (29.05.1987)/33</t>
  </si>
  <si>
    <t>81,30</t>
  </si>
  <si>
    <t xml:space="preserve">Лыткарино/Московская область </t>
  </si>
  <si>
    <t>132,5</t>
  </si>
  <si>
    <t>Нестерко Сергей</t>
  </si>
  <si>
    <t>Открытая (29.04.1983)/37</t>
  </si>
  <si>
    <t>80,50</t>
  </si>
  <si>
    <t>230,0</t>
  </si>
  <si>
    <t>Волчанов Владислав</t>
  </si>
  <si>
    <t>Открытая (31.10.1975)/45</t>
  </si>
  <si>
    <t>86,10</t>
  </si>
  <si>
    <t>150,0</t>
  </si>
  <si>
    <t>Никонов Денис</t>
  </si>
  <si>
    <t>Открытая (21.03.1982)/38</t>
  </si>
  <si>
    <t>89,60</t>
  </si>
  <si>
    <t xml:space="preserve">Красногорск/Московская область </t>
  </si>
  <si>
    <t>Открытая (23.06.1972)/48</t>
  </si>
  <si>
    <t>152,5</t>
  </si>
  <si>
    <t>Быков Дмитрий</t>
  </si>
  <si>
    <t>Открытая (17.09.1987)/33</t>
  </si>
  <si>
    <t>105,50</t>
  </si>
  <si>
    <t>157,5</t>
  </si>
  <si>
    <t>ВЕСОВАЯ КАТЕГОРИЯ   140+</t>
  </si>
  <si>
    <t>Хроменко Евгений</t>
  </si>
  <si>
    <t>Открытая (16.05.1993)/27</t>
  </si>
  <si>
    <t>142,90</t>
  </si>
  <si>
    <t>190,0</t>
  </si>
  <si>
    <t>200,0</t>
  </si>
  <si>
    <t>210,0</t>
  </si>
  <si>
    <t>117,6480</t>
  </si>
  <si>
    <t>140+</t>
  </si>
  <si>
    <t>116,9910</t>
  </si>
  <si>
    <t>103,2150</t>
  </si>
  <si>
    <t>Становая тяга</t>
  </si>
  <si>
    <t>ВЕСОВАЯ КАТЕГОРИЯ   56</t>
  </si>
  <si>
    <t>Ветлугина Анастасия</t>
  </si>
  <si>
    <t>Открытая (22.05.1992)/28</t>
  </si>
  <si>
    <t>56,00</t>
  </si>
  <si>
    <t xml:space="preserve">Салехард/Ямало-Ненецкий автономный округ </t>
  </si>
  <si>
    <t>77,5</t>
  </si>
  <si>
    <t>85,0</t>
  </si>
  <si>
    <t xml:space="preserve">Якупов Р. </t>
  </si>
  <si>
    <t>Голубинская Станислава</t>
  </si>
  <si>
    <t>Открытая (08.05.1996)/24</t>
  </si>
  <si>
    <t>63,10</t>
  </si>
  <si>
    <t>82,50</t>
  </si>
  <si>
    <t>70,0</t>
  </si>
  <si>
    <t>Клинцова Мария</t>
  </si>
  <si>
    <t>Открытая (31.01.1987)/34</t>
  </si>
  <si>
    <t>85,10</t>
  </si>
  <si>
    <t xml:space="preserve">Мельников А. </t>
  </si>
  <si>
    <t>Клименко Сергей</t>
  </si>
  <si>
    <t>Открытая (23.08.1994)/26</t>
  </si>
  <si>
    <t>72,90</t>
  </si>
  <si>
    <t>245,0</t>
  </si>
  <si>
    <t>Корж Алексей</t>
  </si>
  <si>
    <t>Открытая (20.04.1991)/29</t>
  </si>
  <si>
    <t>80,70</t>
  </si>
  <si>
    <t xml:space="preserve">Люберцы/Московская область </t>
  </si>
  <si>
    <t>192,5</t>
  </si>
  <si>
    <t>Волков Максим</t>
  </si>
  <si>
    <t>Открытая (31.08.1993)/27</t>
  </si>
  <si>
    <t>88,60</t>
  </si>
  <si>
    <t>220,0</t>
  </si>
  <si>
    <t>Открытая (11.08.1978)/42</t>
  </si>
  <si>
    <t>270,0</t>
  </si>
  <si>
    <t>Зозулинский Олег</t>
  </si>
  <si>
    <t>Открытая (03.07.1986)/34</t>
  </si>
  <si>
    <t>106,00</t>
  </si>
  <si>
    <t>295,0</t>
  </si>
  <si>
    <t>ВЕСОВАЯ КАТЕГОРИЯ   125</t>
  </si>
  <si>
    <t>Зимин Алексей</t>
  </si>
  <si>
    <t>Открытая (07.12.1996)/24</t>
  </si>
  <si>
    <t>112,10</t>
  </si>
  <si>
    <t>182,5</t>
  </si>
  <si>
    <t>174,5800</t>
  </si>
  <si>
    <t>166,7680</t>
  </si>
  <si>
    <t>156,4000</t>
  </si>
  <si>
    <t>Мастера 40-44 (04.09.1978)/42</t>
  </si>
  <si>
    <t>Юниоры 20-23 (27.07.1999)/21</t>
  </si>
  <si>
    <t>Юноши 13-19 (17.03.2001)/19</t>
  </si>
  <si>
    <t>Мастера 40-49 (16.05.1979)/41</t>
  </si>
  <si>
    <t>Мастера 50-59 (10.05.1962)/58</t>
  </si>
  <si>
    <t>Открытый Кубок "UP&amp;UP cup"
IPL Силовое двоеборье без экипировки
Жуковский/Московская область, 13 марта 2021 года</t>
  </si>
  <si>
    <t>Открытый Кубок "UP&amp;UP cup"
IPL Становая тяга без экипировки
Жуковский/Московская область, 13 марта 2021 года</t>
  </si>
  <si>
    <t>Открытый Кубок "UP&amp;UP cup"
IPL Жим лежа без экипировки
Жуковский/Московская область, 13 марта 2021 года</t>
  </si>
  <si>
    <t>Открытый Кубок "UP&amp;UP cup"
СПР Пауэрспорт
Жуковский/Московская область, 13 марта 2021 года</t>
  </si>
  <si>
    <t>Открытый Кубок "UP&amp;UP cup"
СПР Строгий подъем штанги на бицепс
Жуковский/Московская область, 13 марта 2021 года</t>
  </si>
  <si>
    <t>Открытый Кубок "UP&amp;UP cup"
СПР Жим штанги стоя
Жуковский/Московская область, 13 марта 2021 года</t>
  </si>
  <si>
    <t>Бурлаков Б.</t>
  </si>
  <si>
    <t xml:space="preserve">Чебоксары/Республикаа Чувашия </t>
  </si>
  <si>
    <t>Весовая категория</t>
  </si>
  <si>
    <t xml:space="preserve">Чебоксары/Республика Чувашия </t>
  </si>
  <si>
    <t>Елумеев А.</t>
  </si>
  <si>
    <t>Бурлаков Б</t>
  </si>
  <si>
    <t xml:space="preserve">Бурлаков Б. </t>
  </si>
  <si>
    <t xml:space="preserve">Чекринев А. </t>
  </si>
  <si>
    <t xml:space="preserve">Орехово-Зуево/Московская область </t>
  </si>
  <si>
    <t>Богородское/Московская область</t>
  </si>
  <si>
    <t>№</t>
  </si>
  <si>
    <t xml:space="preserve"> </t>
  </si>
  <si>
    <t xml:space="preserve">
Дата рождения/Возраст</t>
  </si>
  <si>
    <t>Возрастная группа</t>
  </si>
  <si>
    <t>O</t>
  </si>
  <si>
    <t>M2</t>
  </si>
  <si>
    <t>M1</t>
  </si>
  <si>
    <t>J</t>
  </si>
  <si>
    <t>Тяга</t>
  </si>
  <si>
    <t>T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</si>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</sst>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05DD-E1E8-4C37-A809-05E3378C5FFA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15.5" style="5" bestFit="1" customWidth="1"/>
    <col min="5" max="5" width="9.33203125" style="5" customWidth="1"/>
    <col min="6" max="6" width="30.33203125" style="5" customWidth="1"/>
    <col min="7" max="9" width="5.5" style="6" customWidth="1"/>
    <col min="10" max="10" width="4.83203125" style="6" customWidth="1"/>
    <col min="11" max="11" width="5.5" style="6" customWidth="1"/>
    <col min="12" max="12" width="4.5" style="6" customWidth="1"/>
    <col min="13" max="13" width="5" style="6" customWidth="1"/>
    <col min="14" max="14" width="4.83203125" style="6" customWidth="1"/>
    <col min="15" max="15" width="7.83203125" style="28" bestFit="1" customWidth="1"/>
    <col min="16" max="16" width="6.5" style="6" bestFit="1" customWidth="1"/>
    <col min="17" max="17" width="23.83203125" style="5" bestFit="1" customWidth="1"/>
    <col min="18" max="16384" width="9.1640625" style="3"/>
  </cols>
  <sheetData>
    <row r="1" spans="1:17" s="2" customFormat="1" ht="29" customHeight="1">
      <c r="A1" s="33" t="s">
        <v>210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226</v>
      </c>
      <c r="B3" s="52" t="s">
        <v>0</v>
      </c>
      <c r="C3" s="43" t="s">
        <v>228</v>
      </c>
      <c r="D3" s="43" t="s">
        <v>6</v>
      </c>
      <c r="E3" s="45" t="s">
        <v>229</v>
      </c>
      <c r="F3" s="45" t="s">
        <v>5</v>
      </c>
      <c r="G3" s="45" t="s">
        <v>7</v>
      </c>
      <c r="H3" s="45"/>
      <c r="I3" s="45"/>
      <c r="J3" s="45"/>
      <c r="K3" s="45" t="s">
        <v>160</v>
      </c>
      <c r="L3" s="45"/>
      <c r="M3" s="45"/>
      <c r="N3" s="45"/>
      <c r="O3" s="46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4"/>
      <c r="Q4" s="49"/>
    </row>
    <row r="5" spans="1:17" ht="16">
      <c r="A5" s="50" t="s">
        <v>77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4" t="s">
        <v>55</v>
      </c>
      <c r="B6" s="13" t="s">
        <v>131</v>
      </c>
      <c r="C6" s="13" t="s">
        <v>132</v>
      </c>
      <c r="D6" s="13" t="s">
        <v>133</v>
      </c>
      <c r="E6" s="13" t="s">
        <v>230</v>
      </c>
      <c r="F6" s="13" t="s">
        <v>217</v>
      </c>
      <c r="G6" s="27" t="s">
        <v>18</v>
      </c>
      <c r="H6" s="27" t="s">
        <v>18</v>
      </c>
      <c r="I6" s="27" t="s">
        <v>18</v>
      </c>
      <c r="J6" s="14"/>
      <c r="K6" s="27" t="s">
        <v>134</v>
      </c>
      <c r="L6" s="14"/>
      <c r="M6" s="14"/>
      <c r="N6" s="14"/>
      <c r="O6" s="29">
        <v>0</v>
      </c>
      <c r="P6" s="14" t="str">
        <f>"0,0000"</f>
        <v>0,0000</v>
      </c>
      <c r="Q6" s="13" t="s">
        <v>216</v>
      </c>
    </row>
    <row r="7" spans="1:17">
      <c r="B7" s="5" t="s">
        <v>35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E781F-7130-4A60-BB64-B0971469D66B}">
  <dimension ref="A1:M48"/>
  <sheetViews>
    <sheetView workbookViewId="0">
      <selection activeCell="F42" sqref="F4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832031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32.33203125" style="5" bestFit="1" customWidth="1"/>
    <col min="14" max="16384" width="9.1640625" style="3"/>
  </cols>
  <sheetData>
    <row r="1" spans="1:13" s="2" customFormat="1" ht="29" customHeight="1">
      <c r="A1" s="33" t="s">
        <v>212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226</v>
      </c>
      <c r="B3" s="52" t="s">
        <v>0</v>
      </c>
      <c r="C3" s="43" t="s">
        <v>228</v>
      </c>
      <c r="D3" s="43" t="s">
        <v>6</v>
      </c>
      <c r="E3" s="45" t="s">
        <v>229</v>
      </c>
      <c r="F3" s="45" t="s">
        <v>5</v>
      </c>
      <c r="G3" s="45" t="s">
        <v>7</v>
      </c>
      <c r="H3" s="45"/>
      <c r="I3" s="45"/>
      <c r="J3" s="45"/>
      <c r="K3" s="46" t="s">
        <v>44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7"/>
      <c r="L4" s="44"/>
      <c r="M4" s="49"/>
    </row>
    <row r="5" spans="1:13" ht="16">
      <c r="A5" s="50" t="s">
        <v>66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4" t="s">
        <v>33</v>
      </c>
      <c r="B6" s="13" t="s">
        <v>105</v>
      </c>
      <c r="C6" s="13" t="s">
        <v>106</v>
      </c>
      <c r="D6" s="13" t="s">
        <v>107</v>
      </c>
      <c r="E6" s="13" t="s">
        <v>230</v>
      </c>
      <c r="F6" s="13" t="s">
        <v>103</v>
      </c>
      <c r="G6" s="26" t="s">
        <v>14</v>
      </c>
      <c r="H6" s="26" t="s">
        <v>70</v>
      </c>
      <c r="I6" s="27" t="s">
        <v>71</v>
      </c>
      <c r="J6" s="14"/>
      <c r="K6" s="29" t="str">
        <f>"27,5"</f>
        <v>27,5</v>
      </c>
      <c r="L6" s="14" t="str">
        <f>"31,4793"</f>
        <v>31,4793</v>
      </c>
      <c r="M6" s="13" t="s">
        <v>227</v>
      </c>
    </row>
    <row r="7" spans="1:13">
      <c r="B7" s="5" t="s">
        <v>35</v>
      </c>
    </row>
    <row r="8" spans="1:13" ht="16">
      <c r="A8" s="54" t="s">
        <v>59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14" t="s">
        <v>55</v>
      </c>
      <c r="B9" s="13" t="s">
        <v>108</v>
      </c>
      <c r="C9" s="13" t="s">
        <v>109</v>
      </c>
      <c r="D9" s="13" t="s">
        <v>110</v>
      </c>
      <c r="E9" s="13" t="s">
        <v>230</v>
      </c>
      <c r="F9" s="13" t="s">
        <v>22</v>
      </c>
      <c r="G9" s="27" t="s">
        <v>51</v>
      </c>
      <c r="H9" s="27" t="s">
        <v>51</v>
      </c>
      <c r="I9" s="27" t="s">
        <v>51</v>
      </c>
      <c r="J9" s="14"/>
      <c r="K9" s="29">
        <v>0</v>
      </c>
      <c r="L9" s="14" t="str">
        <f>"0,0000"</f>
        <v>0,0000</v>
      </c>
      <c r="M9" s="13" t="s">
        <v>227</v>
      </c>
    </row>
    <row r="10" spans="1:13">
      <c r="B10" s="5" t="s">
        <v>35</v>
      </c>
    </row>
    <row r="11" spans="1:13" ht="16">
      <c r="A11" s="54" t="s">
        <v>77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14" t="s">
        <v>33</v>
      </c>
      <c r="B12" s="13" t="s">
        <v>111</v>
      </c>
      <c r="C12" s="13" t="s">
        <v>205</v>
      </c>
      <c r="D12" s="13" t="s">
        <v>112</v>
      </c>
      <c r="E12" s="13" t="s">
        <v>232</v>
      </c>
      <c r="F12" s="13" t="s">
        <v>103</v>
      </c>
      <c r="G12" s="26" t="s">
        <v>113</v>
      </c>
      <c r="H12" s="26" t="s">
        <v>51</v>
      </c>
      <c r="I12" s="27" t="s">
        <v>52</v>
      </c>
      <c r="J12" s="14"/>
      <c r="K12" s="29" t="str">
        <f>"50,0"</f>
        <v>50,0</v>
      </c>
      <c r="L12" s="14" t="str">
        <f>"47,6884"</f>
        <v>47,6884</v>
      </c>
      <c r="M12" s="13" t="s">
        <v>227</v>
      </c>
    </row>
    <row r="13" spans="1:13">
      <c r="B13" s="5" t="s">
        <v>35</v>
      </c>
    </row>
    <row r="14" spans="1:13" ht="16">
      <c r="A14" s="54" t="s">
        <v>88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8" t="s">
        <v>33</v>
      </c>
      <c r="B15" s="7" t="s">
        <v>114</v>
      </c>
      <c r="C15" s="7" t="s">
        <v>206</v>
      </c>
      <c r="D15" s="7" t="s">
        <v>115</v>
      </c>
      <c r="E15" s="7" t="s">
        <v>233</v>
      </c>
      <c r="F15" s="7" t="s">
        <v>116</v>
      </c>
      <c r="G15" s="20" t="s">
        <v>11</v>
      </c>
      <c r="H15" s="20" t="s">
        <v>17</v>
      </c>
      <c r="I15" s="20" t="s">
        <v>58</v>
      </c>
      <c r="J15" s="8"/>
      <c r="K15" s="30" t="str">
        <f>"105,0"</f>
        <v>105,0</v>
      </c>
      <c r="L15" s="8" t="str">
        <f>"75,0330"</f>
        <v>75,0330</v>
      </c>
      <c r="M15" s="7" t="s">
        <v>227</v>
      </c>
    </row>
    <row r="16" spans="1:13">
      <c r="A16" s="12" t="s">
        <v>33</v>
      </c>
      <c r="B16" s="11" t="s">
        <v>117</v>
      </c>
      <c r="C16" s="11" t="s">
        <v>118</v>
      </c>
      <c r="D16" s="11" t="s">
        <v>119</v>
      </c>
      <c r="E16" s="11" t="s">
        <v>230</v>
      </c>
      <c r="F16" s="11" t="s">
        <v>16</v>
      </c>
      <c r="G16" s="23" t="s">
        <v>120</v>
      </c>
      <c r="H16" s="23" t="s">
        <v>24</v>
      </c>
      <c r="I16" s="23" t="s">
        <v>121</v>
      </c>
      <c r="J16" s="12"/>
      <c r="K16" s="31" t="str">
        <f>"122,5"</f>
        <v>122,5</v>
      </c>
      <c r="L16" s="12" t="str">
        <f>"89,4250"</f>
        <v>89,4250</v>
      </c>
      <c r="M16" s="11" t="s">
        <v>227</v>
      </c>
    </row>
    <row r="17" spans="1:13">
      <c r="A17" s="10" t="s">
        <v>34</v>
      </c>
      <c r="B17" s="9" t="s">
        <v>122</v>
      </c>
      <c r="C17" s="9" t="s">
        <v>123</v>
      </c>
      <c r="D17" s="9" t="s">
        <v>124</v>
      </c>
      <c r="E17" s="9" t="s">
        <v>230</v>
      </c>
      <c r="F17" s="9" t="s">
        <v>125</v>
      </c>
      <c r="G17" s="25" t="s">
        <v>48</v>
      </c>
      <c r="H17" s="21" t="s">
        <v>48</v>
      </c>
      <c r="I17" s="25" t="s">
        <v>120</v>
      </c>
      <c r="J17" s="10"/>
      <c r="K17" s="32" t="str">
        <f>"110,0"</f>
        <v>110,0</v>
      </c>
      <c r="L17" s="10" t="str">
        <f>"78,7490"</f>
        <v>78,7490</v>
      </c>
      <c r="M17" s="9" t="s">
        <v>227</v>
      </c>
    </row>
    <row r="18" spans="1:13">
      <c r="B18" s="5" t="s">
        <v>35</v>
      </c>
    </row>
    <row r="19" spans="1:13" ht="16">
      <c r="A19" s="54" t="s">
        <v>77</v>
      </c>
      <c r="B19" s="54"/>
      <c r="C19" s="55"/>
      <c r="D19" s="55"/>
      <c r="E19" s="55"/>
      <c r="F19" s="55"/>
      <c r="G19" s="55"/>
      <c r="H19" s="55"/>
      <c r="I19" s="55"/>
      <c r="J19" s="55"/>
    </row>
    <row r="20" spans="1:13">
      <c r="A20" s="8" t="s">
        <v>33</v>
      </c>
      <c r="B20" s="7" t="s">
        <v>126</v>
      </c>
      <c r="C20" s="7" t="s">
        <v>127</v>
      </c>
      <c r="D20" s="7" t="s">
        <v>128</v>
      </c>
      <c r="E20" s="7" t="s">
        <v>230</v>
      </c>
      <c r="F20" s="7" t="s">
        <v>129</v>
      </c>
      <c r="G20" s="20" t="s">
        <v>49</v>
      </c>
      <c r="H20" s="22" t="s">
        <v>130</v>
      </c>
      <c r="I20" s="22" t="s">
        <v>20</v>
      </c>
      <c r="J20" s="8"/>
      <c r="K20" s="30" t="str">
        <f>"125,0"</f>
        <v>125,0</v>
      </c>
      <c r="L20" s="8" t="str">
        <f>"84,4875"</f>
        <v>84,4875</v>
      </c>
      <c r="M20" s="7" t="s">
        <v>227</v>
      </c>
    </row>
    <row r="21" spans="1:13">
      <c r="A21" s="10" t="s">
        <v>55</v>
      </c>
      <c r="B21" s="9" t="s">
        <v>131</v>
      </c>
      <c r="C21" s="9" t="s">
        <v>132</v>
      </c>
      <c r="D21" s="9" t="s">
        <v>133</v>
      </c>
      <c r="E21" s="9" t="s">
        <v>230</v>
      </c>
      <c r="F21" s="9" t="s">
        <v>219</v>
      </c>
      <c r="G21" s="25" t="s">
        <v>18</v>
      </c>
      <c r="H21" s="25" t="s">
        <v>18</v>
      </c>
      <c r="I21" s="25" t="s">
        <v>18</v>
      </c>
      <c r="J21" s="10"/>
      <c r="K21" s="32">
        <v>0</v>
      </c>
      <c r="L21" s="10" t="str">
        <f>"0,0000"</f>
        <v>0,0000</v>
      </c>
      <c r="M21" s="9" t="s">
        <v>222</v>
      </c>
    </row>
    <row r="22" spans="1:13">
      <c r="B22" s="5" t="s">
        <v>35</v>
      </c>
    </row>
    <row r="23" spans="1:13" ht="16">
      <c r="A23" s="54" t="s">
        <v>8</v>
      </c>
      <c r="B23" s="54"/>
      <c r="C23" s="55"/>
      <c r="D23" s="55"/>
      <c r="E23" s="55"/>
      <c r="F23" s="55"/>
      <c r="G23" s="55"/>
      <c r="H23" s="55"/>
      <c r="I23" s="55"/>
      <c r="J23" s="55"/>
    </row>
    <row r="24" spans="1:13">
      <c r="A24" s="8" t="s">
        <v>33</v>
      </c>
      <c r="B24" s="7" t="s">
        <v>135</v>
      </c>
      <c r="C24" s="7" t="s">
        <v>136</v>
      </c>
      <c r="D24" s="7" t="s">
        <v>137</v>
      </c>
      <c r="E24" s="7" t="s">
        <v>230</v>
      </c>
      <c r="F24" s="7" t="s">
        <v>225</v>
      </c>
      <c r="G24" s="20" t="s">
        <v>10</v>
      </c>
      <c r="H24" s="20" t="s">
        <v>21</v>
      </c>
      <c r="I24" s="22" t="s">
        <v>23</v>
      </c>
      <c r="J24" s="8"/>
      <c r="K24" s="30" t="str">
        <f>"180,0"</f>
        <v>180,0</v>
      </c>
      <c r="L24" s="8" t="str">
        <f>"117,6480"</f>
        <v>117,6480</v>
      </c>
      <c r="M24" s="7" t="s">
        <v>227</v>
      </c>
    </row>
    <row r="25" spans="1:13">
      <c r="A25" s="12" t="s">
        <v>34</v>
      </c>
      <c r="B25" s="11" t="s">
        <v>93</v>
      </c>
      <c r="C25" s="11" t="s">
        <v>94</v>
      </c>
      <c r="D25" s="11" t="s">
        <v>95</v>
      </c>
      <c r="E25" s="11" t="s">
        <v>230</v>
      </c>
      <c r="F25" s="11" t="s">
        <v>96</v>
      </c>
      <c r="G25" s="23" t="s">
        <v>37</v>
      </c>
      <c r="H25" s="23" t="s">
        <v>13</v>
      </c>
      <c r="I25" s="24" t="s">
        <v>138</v>
      </c>
      <c r="J25" s="12"/>
      <c r="K25" s="31" t="str">
        <f>"145,0"</f>
        <v>145,0</v>
      </c>
      <c r="L25" s="12" t="str">
        <f>"93,0465"</f>
        <v>93,0465</v>
      </c>
      <c r="M25" s="11" t="s">
        <v>227</v>
      </c>
    </row>
    <row r="26" spans="1:13">
      <c r="A26" s="10" t="s">
        <v>104</v>
      </c>
      <c r="B26" s="9" t="s">
        <v>139</v>
      </c>
      <c r="C26" s="9" t="s">
        <v>140</v>
      </c>
      <c r="D26" s="9" t="s">
        <v>141</v>
      </c>
      <c r="E26" s="9" t="s">
        <v>230</v>
      </c>
      <c r="F26" s="9" t="s">
        <v>142</v>
      </c>
      <c r="G26" s="21" t="s">
        <v>36</v>
      </c>
      <c r="H26" s="21" t="s">
        <v>37</v>
      </c>
      <c r="I26" s="21" t="s">
        <v>13</v>
      </c>
      <c r="J26" s="10"/>
      <c r="K26" s="32" t="str">
        <f>"145,0"</f>
        <v>145,0</v>
      </c>
      <c r="L26" s="10" t="str">
        <f>"92,7710"</f>
        <v>92,7710</v>
      </c>
      <c r="M26" s="9" t="s">
        <v>223</v>
      </c>
    </row>
    <row r="27" spans="1:13">
      <c r="B27" s="5" t="s">
        <v>35</v>
      </c>
    </row>
    <row r="28" spans="1:13" ht="16">
      <c r="A28" s="54" t="s">
        <v>15</v>
      </c>
      <c r="B28" s="54"/>
      <c r="C28" s="55"/>
      <c r="D28" s="55"/>
      <c r="E28" s="55"/>
      <c r="F28" s="55"/>
      <c r="G28" s="55"/>
      <c r="H28" s="55"/>
      <c r="I28" s="55"/>
      <c r="J28" s="55"/>
    </row>
    <row r="29" spans="1:13">
      <c r="A29" s="14" t="s">
        <v>33</v>
      </c>
      <c r="B29" s="13" t="s">
        <v>97</v>
      </c>
      <c r="C29" s="13" t="s">
        <v>98</v>
      </c>
      <c r="D29" s="13" t="s">
        <v>99</v>
      </c>
      <c r="E29" s="13" t="s">
        <v>230</v>
      </c>
      <c r="F29" s="13" t="s">
        <v>100</v>
      </c>
      <c r="G29" s="27" t="s">
        <v>37</v>
      </c>
      <c r="H29" s="27" t="s">
        <v>37</v>
      </c>
      <c r="I29" s="26" t="s">
        <v>37</v>
      </c>
      <c r="J29" s="14"/>
      <c r="K29" s="29" t="str">
        <f>"140,0"</f>
        <v>140,0</v>
      </c>
      <c r="L29" s="14" t="str">
        <f>"88,1720"</f>
        <v>88,1720</v>
      </c>
      <c r="M29" s="13" t="s">
        <v>227</v>
      </c>
    </row>
    <row r="30" spans="1:13">
      <c r="B30" s="5" t="s">
        <v>35</v>
      </c>
    </row>
    <row r="31" spans="1:13" ht="16">
      <c r="A31" s="54" t="s">
        <v>38</v>
      </c>
      <c r="B31" s="54"/>
      <c r="C31" s="55"/>
      <c r="D31" s="55"/>
      <c r="E31" s="55"/>
      <c r="F31" s="55"/>
      <c r="G31" s="55"/>
      <c r="H31" s="55"/>
      <c r="I31" s="55"/>
      <c r="J31" s="55"/>
    </row>
    <row r="32" spans="1:13">
      <c r="A32" s="8" t="s">
        <v>33</v>
      </c>
      <c r="B32" s="7" t="s">
        <v>39</v>
      </c>
      <c r="C32" s="7" t="s">
        <v>143</v>
      </c>
      <c r="D32" s="7" t="s">
        <v>40</v>
      </c>
      <c r="E32" s="7" t="s">
        <v>230</v>
      </c>
      <c r="F32" s="7" t="s">
        <v>12</v>
      </c>
      <c r="G32" s="20" t="s">
        <v>10</v>
      </c>
      <c r="H32" s="22" t="s">
        <v>41</v>
      </c>
      <c r="I32" s="20" t="s">
        <v>41</v>
      </c>
      <c r="J32" s="8"/>
      <c r="K32" s="30" t="str">
        <f>"175,0"</f>
        <v>175,0</v>
      </c>
      <c r="L32" s="8" t="str">
        <f>"103,2150"</f>
        <v>103,2150</v>
      </c>
      <c r="M32" s="7" t="s">
        <v>227</v>
      </c>
    </row>
    <row r="33" spans="1:13">
      <c r="A33" s="12" t="s">
        <v>34</v>
      </c>
      <c r="B33" s="11" t="s">
        <v>45</v>
      </c>
      <c r="C33" s="11" t="s">
        <v>46</v>
      </c>
      <c r="D33" s="11" t="s">
        <v>47</v>
      </c>
      <c r="E33" s="11" t="s">
        <v>230</v>
      </c>
      <c r="F33" s="11" t="s">
        <v>16</v>
      </c>
      <c r="G33" s="23" t="s">
        <v>13</v>
      </c>
      <c r="H33" s="23" t="s">
        <v>144</v>
      </c>
      <c r="I33" s="23" t="s">
        <v>9</v>
      </c>
      <c r="J33" s="12"/>
      <c r="K33" s="31" t="str">
        <f>"160,0"</f>
        <v>160,0</v>
      </c>
      <c r="L33" s="12" t="str">
        <f>"95,5200"</f>
        <v>95,5200</v>
      </c>
      <c r="M33" s="11" t="s">
        <v>227</v>
      </c>
    </row>
    <row r="34" spans="1:13">
      <c r="A34" s="10" t="s">
        <v>104</v>
      </c>
      <c r="B34" s="9" t="s">
        <v>145</v>
      </c>
      <c r="C34" s="9" t="s">
        <v>146</v>
      </c>
      <c r="D34" s="9" t="s">
        <v>147</v>
      </c>
      <c r="E34" s="9" t="s">
        <v>230</v>
      </c>
      <c r="F34" s="9" t="s">
        <v>224</v>
      </c>
      <c r="G34" s="21" t="s">
        <v>37</v>
      </c>
      <c r="H34" s="21" t="s">
        <v>138</v>
      </c>
      <c r="I34" s="21" t="s">
        <v>148</v>
      </c>
      <c r="J34" s="10"/>
      <c r="K34" s="32" t="str">
        <f>"157,5"</f>
        <v>157,5</v>
      </c>
      <c r="L34" s="10" t="str">
        <f>"93,9645"</f>
        <v>93,9645</v>
      </c>
      <c r="M34" s="9" t="s">
        <v>227</v>
      </c>
    </row>
    <row r="35" spans="1:13">
      <c r="B35" s="5" t="s">
        <v>35</v>
      </c>
    </row>
    <row r="36" spans="1:13" ht="16">
      <c r="A36" s="54" t="s">
        <v>149</v>
      </c>
      <c r="B36" s="54"/>
      <c r="C36" s="55"/>
      <c r="D36" s="55"/>
      <c r="E36" s="55"/>
      <c r="F36" s="55"/>
      <c r="G36" s="55"/>
      <c r="H36" s="55"/>
      <c r="I36" s="55"/>
      <c r="J36" s="55"/>
    </row>
    <row r="37" spans="1:13">
      <c r="A37" s="14" t="s">
        <v>33</v>
      </c>
      <c r="B37" s="13" t="s">
        <v>150</v>
      </c>
      <c r="C37" s="13" t="s">
        <v>151</v>
      </c>
      <c r="D37" s="13" t="s">
        <v>152</v>
      </c>
      <c r="E37" s="13" t="s">
        <v>230</v>
      </c>
      <c r="F37" s="13" t="s">
        <v>12</v>
      </c>
      <c r="G37" s="26" t="s">
        <v>153</v>
      </c>
      <c r="H37" s="26" t="s">
        <v>154</v>
      </c>
      <c r="I37" s="26" t="s">
        <v>155</v>
      </c>
      <c r="J37" s="14"/>
      <c r="K37" s="29" t="str">
        <f>"210,0"</f>
        <v>210,0</v>
      </c>
      <c r="L37" s="14" t="str">
        <f>"116,9910"</f>
        <v>116,9910</v>
      </c>
      <c r="M37" s="13" t="s">
        <v>227</v>
      </c>
    </row>
    <row r="38" spans="1:13">
      <c r="B38" s="5" t="s">
        <v>35</v>
      </c>
    </row>
    <row r="39" spans="1:13">
      <c r="B39" s="5" t="s">
        <v>35</v>
      </c>
    </row>
    <row r="40" spans="1:13">
      <c r="B40" s="5" t="s">
        <v>35</v>
      </c>
    </row>
    <row r="41" spans="1:13" ht="18">
      <c r="B41" s="15" t="s">
        <v>25</v>
      </c>
      <c r="C41" s="15"/>
      <c r="F41" s="3"/>
    </row>
    <row r="42" spans="1:13" ht="16">
      <c r="B42" s="16" t="s">
        <v>26</v>
      </c>
      <c r="C42" s="16"/>
      <c r="F42" s="3"/>
    </row>
    <row r="43" spans="1:13" ht="14">
      <c r="B43" s="17"/>
      <c r="C43" s="18" t="s">
        <v>27</v>
      </c>
      <c r="F43" s="3"/>
    </row>
    <row r="44" spans="1:13" ht="14">
      <c r="B44" s="19" t="s">
        <v>28</v>
      </c>
      <c r="C44" s="19" t="s">
        <v>29</v>
      </c>
      <c r="D44" s="19" t="s">
        <v>218</v>
      </c>
      <c r="E44" s="19" t="s">
        <v>42</v>
      </c>
      <c r="F44" s="19" t="s">
        <v>30</v>
      </c>
    </row>
    <row r="45" spans="1:13">
      <c r="B45" s="5" t="s">
        <v>135</v>
      </c>
      <c r="C45" s="5" t="s">
        <v>27</v>
      </c>
      <c r="D45" s="6" t="s">
        <v>31</v>
      </c>
      <c r="E45" s="6" t="s">
        <v>21</v>
      </c>
      <c r="F45" s="6" t="s">
        <v>156</v>
      </c>
    </row>
    <row r="46" spans="1:13">
      <c r="B46" s="5" t="s">
        <v>150</v>
      </c>
      <c r="C46" s="5" t="s">
        <v>27</v>
      </c>
      <c r="D46" s="6" t="s">
        <v>157</v>
      </c>
      <c r="E46" s="6" t="s">
        <v>155</v>
      </c>
      <c r="F46" s="6" t="s">
        <v>158</v>
      </c>
    </row>
    <row r="47" spans="1:13">
      <c r="B47" s="5" t="s">
        <v>39</v>
      </c>
      <c r="C47" s="5" t="s">
        <v>27</v>
      </c>
      <c r="D47" s="6" t="s">
        <v>43</v>
      </c>
      <c r="E47" s="6" t="s">
        <v>41</v>
      </c>
      <c r="F47" s="6" t="s">
        <v>159</v>
      </c>
    </row>
    <row r="48" spans="1:13">
      <c r="B48" s="5" t="s">
        <v>35</v>
      </c>
    </row>
  </sheetData>
  <mergeCells count="20">
    <mergeCell ref="A31:J31"/>
    <mergeCell ref="A36:J36"/>
    <mergeCell ref="B3:B4"/>
    <mergeCell ref="A8:J8"/>
    <mergeCell ref="A11:J11"/>
    <mergeCell ref="A14:J14"/>
    <mergeCell ref="A19:J19"/>
    <mergeCell ref="A23:J23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A5DA4-0C3F-4C98-BCDB-6F470EAB6484}">
  <dimension ref="A1:M48"/>
  <sheetViews>
    <sheetView topLeftCell="A19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2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41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2.1640625" style="5" bestFit="1" customWidth="1"/>
    <col min="14" max="16384" width="9.1640625" style="3"/>
  </cols>
  <sheetData>
    <row r="1" spans="1:13" s="2" customFormat="1" ht="29" customHeight="1">
      <c r="A1" s="33" t="s">
        <v>211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226</v>
      </c>
      <c r="B3" s="52" t="s">
        <v>0</v>
      </c>
      <c r="C3" s="43" t="s">
        <v>228</v>
      </c>
      <c r="D3" s="43" t="s">
        <v>6</v>
      </c>
      <c r="E3" s="45" t="s">
        <v>229</v>
      </c>
      <c r="F3" s="45" t="s">
        <v>5</v>
      </c>
      <c r="G3" s="45" t="s">
        <v>160</v>
      </c>
      <c r="H3" s="45"/>
      <c r="I3" s="45"/>
      <c r="J3" s="45"/>
      <c r="K3" s="45" t="s">
        <v>44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161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4" t="s">
        <v>33</v>
      </c>
      <c r="B6" s="13" t="s">
        <v>162</v>
      </c>
      <c r="C6" s="13" t="s">
        <v>163</v>
      </c>
      <c r="D6" s="13" t="s">
        <v>164</v>
      </c>
      <c r="E6" s="13" t="s">
        <v>230</v>
      </c>
      <c r="F6" s="13" t="s">
        <v>165</v>
      </c>
      <c r="G6" s="26" t="s">
        <v>166</v>
      </c>
      <c r="H6" s="26" t="s">
        <v>167</v>
      </c>
      <c r="I6" s="27" t="s">
        <v>11</v>
      </c>
      <c r="J6" s="14"/>
      <c r="K6" s="14" t="str">
        <f>"85,0"</f>
        <v>85,0</v>
      </c>
      <c r="L6" s="14" t="str">
        <f>"100,0110"</f>
        <v>100,0110</v>
      </c>
      <c r="M6" s="13" t="s">
        <v>168</v>
      </c>
    </row>
    <row r="7" spans="1:13">
      <c r="B7" s="5" t="s">
        <v>35</v>
      </c>
    </row>
    <row r="8" spans="1:13" ht="16">
      <c r="A8" s="54" t="s">
        <v>66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14" t="s">
        <v>33</v>
      </c>
      <c r="B9" s="13" t="s">
        <v>105</v>
      </c>
      <c r="C9" s="13" t="s">
        <v>106</v>
      </c>
      <c r="D9" s="13" t="s">
        <v>107</v>
      </c>
      <c r="E9" s="13" t="s">
        <v>230</v>
      </c>
      <c r="F9" s="13" t="s">
        <v>103</v>
      </c>
      <c r="G9" s="26" t="s">
        <v>51</v>
      </c>
      <c r="H9" s="26" t="s">
        <v>63</v>
      </c>
      <c r="I9" s="26" t="s">
        <v>167</v>
      </c>
      <c r="J9" s="14"/>
      <c r="K9" s="14" t="str">
        <f>"85,0"</f>
        <v>85,0</v>
      </c>
      <c r="L9" s="14" t="str">
        <f>"97,2995"</f>
        <v>97,2995</v>
      </c>
      <c r="M9" s="13" t="s">
        <v>227</v>
      </c>
    </row>
    <row r="10" spans="1:13">
      <c r="B10" s="5" t="s">
        <v>35</v>
      </c>
    </row>
    <row r="11" spans="1:13" ht="16">
      <c r="A11" s="54" t="s">
        <v>59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14" t="s">
        <v>33</v>
      </c>
      <c r="B12" s="13" t="s">
        <v>169</v>
      </c>
      <c r="C12" s="13" t="s">
        <v>170</v>
      </c>
      <c r="D12" s="13" t="s">
        <v>171</v>
      </c>
      <c r="E12" s="13" t="s">
        <v>230</v>
      </c>
      <c r="F12" s="13" t="s">
        <v>22</v>
      </c>
      <c r="G12" s="26" t="s">
        <v>11</v>
      </c>
      <c r="H12" s="27" t="s">
        <v>57</v>
      </c>
      <c r="I12" s="26" t="s">
        <v>57</v>
      </c>
      <c r="J12" s="14"/>
      <c r="K12" s="14" t="str">
        <f>"95,0"</f>
        <v>95,0</v>
      </c>
      <c r="L12" s="14" t="str">
        <f>"101,9065"</f>
        <v>101,9065</v>
      </c>
      <c r="M12" s="13" t="s">
        <v>227</v>
      </c>
    </row>
    <row r="13" spans="1:13">
      <c r="B13" s="5" t="s">
        <v>35</v>
      </c>
    </row>
    <row r="14" spans="1:13" ht="16">
      <c r="A14" s="54" t="s">
        <v>77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14" t="s">
        <v>33</v>
      </c>
      <c r="B15" s="13" t="s">
        <v>111</v>
      </c>
      <c r="C15" s="13" t="s">
        <v>205</v>
      </c>
      <c r="D15" s="13" t="s">
        <v>172</v>
      </c>
      <c r="E15" s="13" t="s">
        <v>232</v>
      </c>
      <c r="F15" s="13" t="s">
        <v>103</v>
      </c>
      <c r="G15" s="26" t="s">
        <v>51</v>
      </c>
      <c r="H15" s="26" t="s">
        <v>63</v>
      </c>
      <c r="I15" s="26" t="s">
        <v>173</v>
      </c>
      <c r="J15" s="14"/>
      <c r="K15" s="14" t="str">
        <f>"70,0"</f>
        <v>70,0</v>
      </c>
      <c r="L15" s="14" t="str">
        <f>"63,8820"</f>
        <v>63,8820</v>
      </c>
      <c r="M15" s="13" t="s">
        <v>227</v>
      </c>
    </row>
    <row r="16" spans="1:13">
      <c r="B16" s="5" t="s">
        <v>35</v>
      </c>
    </row>
    <row r="17" spans="1:13" ht="16">
      <c r="A17" s="54" t="s">
        <v>8</v>
      </c>
      <c r="B17" s="54"/>
      <c r="C17" s="55"/>
      <c r="D17" s="55"/>
      <c r="E17" s="55"/>
      <c r="F17" s="55"/>
      <c r="G17" s="55"/>
      <c r="H17" s="55"/>
      <c r="I17" s="55"/>
      <c r="J17" s="55"/>
    </row>
    <row r="18" spans="1:13">
      <c r="A18" s="14" t="s">
        <v>33</v>
      </c>
      <c r="B18" s="13" t="s">
        <v>174</v>
      </c>
      <c r="C18" s="13" t="s">
        <v>175</v>
      </c>
      <c r="D18" s="13" t="s">
        <v>176</v>
      </c>
      <c r="E18" s="13" t="s">
        <v>230</v>
      </c>
      <c r="F18" s="13" t="s">
        <v>12</v>
      </c>
      <c r="G18" s="26" t="s">
        <v>21</v>
      </c>
      <c r="H18" s="27" t="s">
        <v>153</v>
      </c>
      <c r="I18" s="27" t="s">
        <v>153</v>
      </c>
      <c r="J18" s="14"/>
      <c r="K18" s="14" t="str">
        <f>"180,0"</f>
        <v>180,0</v>
      </c>
      <c r="L18" s="14" t="str">
        <f>"159,4980"</f>
        <v>159,4980</v>
      </c>
      <c r="M18" s="13" t="s">
        <v>177</v>
      </c>
    </row>
    <row r="19" spans="1:13">
      <c r="B19" s="5" t="s">
        <v>35</v>
      </c>
    </row>
    <row r="20" spans="1:13" ht="16">
      <c r="A20" s="54" t="s">
        <v>88</v>
      </c>
      <c r="B20" s="54"/>
      <c r="C20" s="55"/>
      <c r="D20" s="55"/>
      <c r="E20" s="55"/>
      <c r="F20" s="55"/>
      <c r="G20" s="55"/>
      <c r="H20" s="55"/>
      <c r="I20" s="55"/>
      <c r="J20" s="55"/>
    </row>
    <row r="21" spans="1:13">
      <c r="A21" s="14" t="s">
        <v>33</v>
      </c>
      <c r="B21" s="13" t="s">
        <v>178</v>
      </c>
      <c r="C21" s="13" t="s">
        <v>179</v>
      </c>
      <c r="D21" s="13" t="s">
        <v>180</v>
      </c>
      <c r="E21" s="13" t="s">
        <v>230</v>
      </c>
      <c r="F21" s="13" t="s">
        <v>22</v>
      </c>
      <c r="G21" s="26" t="s">
        <v>18</v>
      </c>
      <c r="H21" s="26" t="s">
        <v>19</v>
      </c>
      <c r="I21" s="27" t="s">
        <v>37</v>
      </c>
      <c r="J21" s="14"/>
      <c r="K21" s="14" t="str">
        <f>"137,5"</f>
        <v>137,5</v>
      </c>
      <c r="L21" s="14" t="str">
        <f>"99,9763"</f>
        <v>99,9763</v>
      </c>
      <c r="M21" s="13" t="s">
        <v>220</v>
      </c>
    </row>
    <row r="22" spans="1:13">
      <c r="B22" s="5" t="s">
        <v>35</v>
      </c>
    </row>
    <row r="23" spans="1:13" ht="16">
      <c r="A23" s="54" t="s">
        <v>77</v>
      </c>
      <c r="B23" s="54"/>
      <c r="C23" s="55"/>
      <c r="D23" s="55"/>
      <c r="E23" s="55"/>
      <c r="F23" s="55"/>
      <c r="G23" s="55"/>
      <c r="H23" s="55"/>
      <c r="I23" s="55"/>
      <c r="J23" s="55"/>
    </row>
    <row r="24" spans="1:13">
      <c r="A24" s="8" t="s">
        <v>33</v>
      </c>
      <c r="B24" s="7" t="s">
        <v>131</v>
      </c>
      <c r="C24" s="7" t="s">
        <v>132</v>
      </c>
      <c r="D24" s="7" t="s">
        <v>133</v>
      </c>
      <c r="E24" s="7" t="s">
        <v>230</v>
      </c>
      <c r="F24" s="7" t="s">
        <v>219</v>
      </c>
      <c r="G24" s="20" t="s">
        <v>134</v>
      </c>
      <c r="H24" s="22" t="s">
        <v>181</v>
      </c>
      <c r="I24" s="8"/>
      <c r="J24" s="8"/>
      <c r="K24" s="8" t="str">
        <f>"230,0"</f>
        <v>230,0</v>
      </c>
      <c r="L24" s="8" t="str">
        <f>"156,4000"</f>
        <v>156,4000</v>
      </c>
      <c r="M24" s="7" t="s">
        <v>221</v>
      </c>
    </row>
    <row r="25" spans="1:13">
      <c r="A25" s="10" t="s">
        <v>34</v>
      </c>
      <c r="B25" s="9" t="s">
        <v>182</v>
      </c>
      <c r="C25" s="9" t="s">
        <v>183</v>
      </c>
      <c r="D25" s="9" t="s">
        <v>184</v>
      </c>
      <c r="E25" s="9" t="s">
        <v>230</v>
      </c>
      <c r="F25" s="9" t="s">
        <v>185</v>
      </c>
      <c r="G25" s="21" t="s">
        <v>21</v>
      </c>
      <c r="H25" s="25" t="s">
        <v>153</v>
      </c>
      <c r="I25" s="21" t="s">
        <v>186</v>
      </c>
      <c r="J25" s="10"/>
      <c r="K25" s="10" t="str">
        <f>"192,5"</f>
        <v>192,5</v>
      </c>
      <c r="L25" s="10" t="str">
        <f>"130,7075"</f>
        <v>130,7075</v>
      </c>
      <c r="M25" s="9" t="s">
        <v>227</v>
      </c>
    </row>
    <row r="26" spans="1:13">
      <c r="B26" s="5" t="s">
        <v>35</v>
      </c>
    </row>
    <row r="27" spans="1:13" ht="16">
      <c r="A27" s="54" t="s">
        <v>8</v>
      </c>
      <c r="B27" s="54"/>
      <c r="C27" s="55"/>
      <c r="D27" s="55"/>
      <c r="E27" s="55"/>
      <c r="F27" s="55"/>
      <c r="G27" s="55"/>
      <c r="H27" s="55"/>
      <c r="I27" s="55"/>
      <c r="J27" s="55"/>
    </row>
    <row r="28" spans="1:13">
      <c r="A28" s="14" t="s">
        <v>33</v>
      </c>
      <c r="B28" s="13" t="s">
        <v>187</v>
      </c>
      <c r="C28" s="13" t="s">
        <v>188</v>
      </c>
      <c r="D28" s="13" t="s">
        <v>189</v>
      </c>
      <c r="E28" s="13" t="s">
        <v>230</v>
      </c>
      <c r="F28" s="13" t="s">
        <v>22</v>
      </c>
      <c r="G28" s="26" t="s">
        <v>53</v>
      </c>
      <c r="H28" s="26" t="s">
        <v>190</v>
      </c>
      <c r="I28" s="27" t="s">
        <v>134</v>
      </c>
      <c r="J28" s="14"/>
      <c r="K28" s="14" t="str">
        <f>"220,0"</f>
        <v>220,0</v>
      </c>
      <c r="L28" s="14" t="str">
        <f>"141,5920"</f>
        <v>141,5920</v>
      </c>
      <c r="M28" s="13" t="s">
        <v>227</v>
      </c>
    </row>
    <row r="29" spans="1:13">
      <c r="B29" s="5" t="s">
        <v>35</v>
      </c>
    </row>
    <row r="30" spans="1:13" ht="16">
      <c r="A30" s="54" t="s">
        <v>15</v>
      </c>
      <c r="B30" s="54"/>
      <c r="C30" s="55"/>
      <c r="D30" s="55"/>
      <c r="E30" s="55"/>
      <c r="F30" s="55"/>
      <c r="G30" s="55"/>
      <c r="H30" s="55"/>
      <c r="I30" s="55"/>
      <c r="J30" s="55"/>
    </row>
    <row r="31" spans="1:13">
      <c r="A31" s="14" t="s">
        <v>33</v>
      </c>
      <c r="B31" s="13" t="s">
        <v>101</v>
      </c>
      <c r="C31" s="13" t="s">
        <v>191</v>
      </c>
      <c r="D31" s="13" t="s">
        <v>102</v>
      </c>
      <c r="E31" s="13" t="s">
        <v>230</v>
      </c>
      <c r="F31" s="13" t="s">
        <v>22</v>
      </c>
      <c r="G31" s="26" t="s">
        <v>192</v>
      </c>
      <c r="H31" s="27" t="s">
        <v>54</v>
      </c>
      <c r="I31" s="26" t="s">
        <v>54</v>
      </c>
      <c r="J31" s="14"/>
      <c r="K31" s="14" t="str">
        <f>"280,0"</f>
        <v>280,0</v>
      </c>
      <c r="L31" s="14" t="str">
        <f>"174,5800"</f>
        <v>174,5800</v>
      </c>
      <c r="M31" s="13" t="s">
        <v>227</v>
      </c>
    </row>
    <row r="32" spans="1:13">
      <c r="B32" s="5" t="s">
        <v>35</v>
      </c>
    </row>
    <row r="33" spans="1:13" ht="16">
      <c r="A33" s="54" t="s">
        <v>38</v>
      </c>
      <c r="B33" s="54"/>
      <c r="C33" s="55"/>
      <c r="D33" s="55"/>
      <c r="E33" s="55"/>
      <c r="F33" s="55"/>
      <c r="G33" s="55"/>
      <c r="H33" s="55"/>
      <c r="I33" s="55"/>
      <c r="J33" s="55"/>
    </row>
    <row r="34" spans="1:13">
      <c r="A34" s="14" t="s">
        <v>33</v>
      </c>
      <c r="B34" s="13" t="s">
        <v>193</v>
      </c>
      <c r="C34" s="13" t="s">
        <v>194</v>
      </c>
      <c r="D34" s="13" t="s">
        <v>195</v>
      </c>
      <c r="E34" s="13" t="s">
        <v>230</v>
      </c>
      <c r="F34" s="13" t="s">
        <v>22</v>
      </c>
      <c r="G34" s="26" t="s">
        <v>54</v>
      </c>
      <c r="H34" s="27" t="s">
        <v>196</v>
      </c>
      <c r="I34" s="27" t="s">
        <v>196</v>
      </c>
      <c r="J34" s="14"/>
      <c r="K34" s="14" t="str">
        <f>"280,0"</f>
        <v>280,0</v>
      </c>
      <c r="L34" s="14" t="str">
        <f>"166,7680"</f>
        <v>166,7680</v>
      </c>
      <c r="M34" s="13" t="s">
        <v>227</v>
      </c>
    </row>
    <row r="35" spans="1:13">
      <c r="B35" s="5" t="s">
        <v>35</v>
      </c>
    </row>
    <row r="36" spans="1:13" ht="16">
      <c r="A36" s="54" t="s">
        <v>197</v>
      </c>
      <c r="B36" s="54"/>
      <c r="C36" s="55"/>
      <c r="D36" s="55"/>
      <c r="E36" s="55"/>
      <c r="F36" s="55"/>
      <c r="G36" s="55"/>
      <c r="H36" s="55"/>
      <c r="I36" s="55"/>
      <c r="J36" s="55"/>
    </row>
    <row r="37" spans="1:13">
      <c r="A37" s="14" t="s">
        <v>33</v>
      </c>
      <c r="B37" s="13" t="s">
        <v>198</v>
      </c>
      <c r="C37" s="13" t="s">
        <v>199</v>
      </c>
      <c r="D37" s="13" t="s">
        <v>200</v>
      </c>
      <c r="E37" s="13" t="s">
        <v>230</v>
      </c>
      <c r="F37" s="13" t="s">
        <v>22</v>
      </c>
      <c r="G37" s="26" t="s">
        <v>201</v>
      </c>
      <c r="H37" s="26" t="s">
        <v>153</v>
      </c>
      <c r="I37" s="27" t="s">
        <v>53</v>
      </c>
      <c r="J37" s="14"/>
      <c r="K37" s="14" t="str">
        <f>"190,0"</f>
        <v>190,0</v>
      </c>
      <c r="L37" s="14" t="str">
        <f>"111,1880"</f>
        <v>111,1880</v>
      </c>
      <c r="M37" s="13" t="s">
        <v>220</v>
      </c>
    </row>
    <row r="38" spans="1:13">
      <c r="B38" s="5" t="s">
        <v>35</v>
      </c>
    </row>
    <row r="39" spans="1:13">
      <c r="B39" s="5" t="s">
        <v>35</v>
      </c>
    </row>
    <row r="40" spans="1:13">
      <c r="B40" s="5" t="s">
        <v>35</v>
      </c>
    </row>
    <row r="41" spans="1:13" ht="18">
      <c r="B41" s="15" t="s">
        <v>25</v>
      </c>
      <c r="C41" s="15"/>
      <c r="F41" s="3"/>
    </row>
    <row r="42" spans="1:13" ht="16">
      <c r="B42" s="16" t="s">
        <v>26</v>
      </c>
      <c r="C42" s="16"/>
      <c r="F42" s="3"/>
    </row>
    <row r="43" spans="1:13" ht="14">
      <c r="B43" s="17"/>
      <c r="C43" s="18" t="s">
        <v>27</v>
      </c>
      <c r="F43" s="3"/>
    </row>
    <row r="44" spans="1:13" ht="14">
      <c r="B44" s="19" t="s">
        <v>28</v>
      </c>
      <c r="C44" s="19" t="s">
        <v>29</v>
      </c>
      <c r="D44" s="19" t="s">
        <v>218</v>
      </c>
      <c r="E44" s="19" t="s">
        <v>42</v>
      </c>
      <c r="F44" s="19" t="s">
        <v>30</v>
      </c>
    </row>
    <row r="45" spans="1:13">
      <c r="B45" s="5" t="s">
        <v>101</v>
      </c>
      <c r="C45" s="5" t="s">
        <v>27</v>
      </c>
      <c r="D45" s="6" t="s">
        <v>32</v>
      </c>
      <c r="E45" s="6" t="s">
        <v>54</v>
      </c>
      <c r="F45" s="6" t="s">
        <v>202</v>
      </c>
    </row>
    <row r="46" spans="1:13">
      <c r="B46" s="5" t="s">
        <v>193</v>
      </c>
      <c r="C46" s="5" t="s">
        <v>27</v>
      </c>
      <c r="D46" s="6" t="s">
        <v>43</v>
      </c>
      <c r="E46" s="6" t="s">
        <v>54</v>
      </c>
      <c r="F46" s="6" t="s">
        <v>203</v>
      </c>
    </row>
    <row r="47" spans="1:13">
      <c r="B47" s="5" t="s">
        <v>131</v>
      </c>
      <c r="C47" s="5" t="s">
        <v>27</v>
      </c>
      <c r="D47" s="6" t="s">
        <v>87</v>
      </c>
      <c r="E47" s="6" t="s">
        <v>134</v>
      </c>
      <c r="F47" s="6" t="s">
        <v>204</v>
      </c>
    </row>
    <row r="48" spans="1:13">
      <c r="B48" s="5" t="s">
        <v>35</v>
      </c>
    </row>
  </sheetData>
  <mergeCells count="22">
    <mergeCell ref="A27:J27"/>
    <mergeCell ref="A30:J30"/>
    <mergeCell ref="A33:J33"/>
    <mergeCell ref="A36:J36"/>
    <mergeCell ref="B3:B4"/>
    <mergeCell ref="A8:J8"/>
    <mergeCell ref="A11:J11"/>
    <mergeCell ref="A14:J14"/>
    <mergeCell ref="A17:J17"/>
    <mergeCell ref="A20:J20"/>
    <mergeCell ref="A23:J23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DEBE7-E072-4A3B-8DAD-C8E2D1FD089B}">
  <dimension ref="A1:Q1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8" width="4.5" style="6" customWidth="1"/>
    <col min="9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7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33" t="s">
        <v>213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226</v>
      </c>
      <c r="B3" s="52" t="s">
        <v>0</v>
      </c>
      <c r="C3" s="43" t="s">
        <v>228</v>
      </c>
      <c r="D3" s="43" t="s">
        <v>6</v>
      </c>
      <c r="E3" s="45" t="s">
        <v>229</v>
      </c>
      <c r="F3" s="45" t="s">
        <v>5</v>
      </c>
      <c r="G3" s="45" t="s">
        <v>56</v>
      </c>
      <c r="H3" s="45"/>
      <c r="I3" s="45"/>
      <c r="J3" s="45"/>
      <c r="K3" s="45" t="s">
        <v>234</v>
      </c>
      <c r="L3" s="45"/>
      <c r="M3" s="45"/>
      <c r="N3" s="45"/>
      <c r="O3" s="45" t="s">
        <v>1</v>
      </c>
      <c r="P3" s="45" t="s">
        <v>3</v>
      </c>
      <c r="Q3" s="48" t="s">
        <v>2</v>
      </c>
    </row>
    <row r="4" spans="1:17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4"/>
      <c r="P4" s="44"/>
      <c r="Q4" s="49"/>
    </row>
    <row r="5" spans="1:17" ht="16">
      <c r="A5" s="50" t="s">
        <v>88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4" t="s">
        <v>33</v>
      </c>
      <c r="B6" s="13" t="s">
        <v>89</v>
      </c>
      <c r="C6" s="13" t="s">
        <v>207</v>
      </c>
      <c r="D6" s="13" t="s">
        <v>90</v>
      </c>
      <c r="E6" s="13" t="s">
        <v>235</v>
      </c>
      <c r="F6" s="13" t="s">
        <v>91</v>
      </c>
      <c r="G6" s="26" t="s">
        <v>92</v>
      </c>
      <c r="H6" s="26" t="s">
        <v>64</v>
      </c>
      <c r="I6" s="26" t="s">
        <v>65</v>
      </c>
      <c r="J6" s="14"/>
      <c r="K6" s="26" t="s">
        <v>51</v>
      </c>
      <c r="L6" s="27" t="s">
        <v>76</v>
      </c>
      <c r="M6" s="27" t="s">
        <v>76</v>
      </c>
      <c r="N6" s="14"/>
      <c r="O6" s="14" t="str">
        <f>"125,0"</f>
        <v>125,0</v>
      </c>
      <c r="P6" s="14" t="str">
        <f>"86,5375"</f>
        <v>86,5375</v>
      </c>
      <c r="Q6" s="13" t="s">
        <v>227</v>
      </c>
    </row>
    <row r="7" spans="1:17">
      <c r="B7" s="5" t="s">
        <v>35</v>
      </c>
    </row>
    <row r="8" spans="1:17" ht="16">
      <c r="A8" s="54" t="s">
        <v>8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7">
      <c r="A9" s="14" t="s">
        <v>33</v>
      </c>
      <c r="B9" s="13" t="s">
        <v>93</v>
      </c>
      <c r="C9" s="13" t="s">
        <v>94</v>
      </c>
      <c r="D9" s="13" t="s">
        <v>95</v>
      </c>
      <c r="E9" s="13" t="s">
        <v>230</v>
      </c>
      <c r="F9" s="13" t="s">
        <v>96</v>
      </c>
      <c r="G9" s="26" t="s">
        <v>11</v>
      </c>
      <c r="H9" s="26" t="s">
        <v>57</v>
      </c>
      <c r="I9" s="27" t="s">
        <v>17</v>
      </c>
      <c r="J9" s="14"/>
      <c r="K9" s="26" t="s">
        <v>52</v>
      </c>
      <c r="L9" s="26" t="s">
        <v>63</v>
      </c>
      <c r="M9" s="27" t="s">
        <v>92</v>
      </c>
      <c r="N9" s="14"/>
      <c r="O9" s="14" t="str">
        <f>"160,0"</f>
        <v>160,0</v>
      </c>
      <c r="P9" s="14" t="str">
        <f>"98,4480"</f>
        <v>98,4480</v>
      </c>
      <c r="Q9" s="13" t="s">
        <v>227</v>
      </c>
    </row>
    <row r="10" spans="1:17">
      <c r="B10" s="5" t="s">
        <v>35</v>
      </c>
    </row>
    <row r="11" spans="1:17" ht="16">
      <c r="A11" s="54" t="s">
        <v>38</v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7">
      <c r="A12" s="8" t="s">
        <v>33</v>
      </c>
      <c r="B12" s="7" t="s">
        <v>82</v>
      </c>
      <c r="C12" s="7" t="s">
        <v>83</v>
      </c>
      <c r="D12" s="7" t="s">
        <v>84</v>
      </c>
      <c r="E12" s="7" t="s">
        <v>230</v>
      </c>
      <c r="F12" s="7" t="s">
        <v>12</v>
      </c>
      <c r="G12" s="20" t="s">
        <v>85</v>
      </c>
      <c r="H12" s="20" t="s">
        <v>57</v>
      </c>
      <c r="I12" s="20" t="s">
        <v>17</v>
      </c>
      <c r="J12" s="8"/>
      <c r="K12" s="20" t="s">
        <v>81</v>
      </c>
      <c r="L12" s="22" t="s">
        <v>86</v>
      </c>
      <c r="M12" s="20" t="s">
        <v>86</v>
      </c>
      <c r="N12" s="8"/>
      <c r="O12" s="8" t="str">
        <f>"162,5"</f>
        <v>162,5</v>
      </c>
      <c r="P12" s="8" t="str">
        <f>"91,9181"</f>
        <v>91,9181</v>
      </c>
      <c r="Q12" s="7" t="s">
        <v>227</v>
      </c>
    </row>
    <row r="13" spans="1:17">
      <c r="A13" s="10" t="s">
        <v>33</v>
      </c>
      <c r="B13" s="9" t="s">
        <v>82</v>
      </c>
      <c r="C13" s="9" t="s">
        <v>208</v>
      </c>
      <c r="D13" s="9" t="s">
        <v>84</v>
      </c>
      <c r="E13" s="9" t="s">
        <v>232</v>
      </c>
      <c r="F13" s="9" t="s">
        <v>12</v>
      </c>
      <c r="G13" s="21" t="s">
        <v>85</v>
      </c>
      <c r="H13" s="21" t="s">
        <v>57</v>
      </c>
      <c r="I13" s="21" t="s">
        <v>17</v>
      </c>
      <c r="J13" s="10"/>
      <c r="K13" s="21" t="s">
        <v>81</v>
      </c>
      <c r="L13" s="25" t="s">
        <v>86</v>
      </c>
      <c r="M13" s="21" t="s">
        <v>86</v>
      </c>
      <c r="N13" s="10"/>
      <c r="O13" s="10" t="str">
        <f>"162,5"</f>
        <v>162,5</v>
      </c>
      <c r="P13" s="10" t="str">
        <f>"92,8373"</f>
        <v>92,8373</v>
      </c>
      <c r="Q13" s="9" t="s">
        <v>227</v>
      </c>
    </row>
    <row r="14" spans="1:17">
      <c r="B14" s="5" t="s">
        <v>35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B21E6-4334-44CF-A50C-0AC701D37201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33" t="s">
        <v>215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226</v>
      </c>
      <c r="B3" s="52" t="s">
        <v>0</v>
      </c>
      <c r="C3" s="43" t="s">
        <v>228</v>
      </c>
      <c r="D3" s="43" t="s">
        <v>6</v>
      </c>
      <c r="E3" s="45" t="s">
        <v>229</v>
      </c>
      <c r="F3" s="45" t="s">
        <v>5</v>
      </c>
      <c r="G3" s="45" t="s">
        <v>56</v>
      </c>
      <c r="H3" s="45"/>
      <c r="I3" s="45"/>
      <c r="J3" s="45"/>
      <c r="K3" s="45" t="s">
        <v>44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59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4" t="s">
        <v>33</v>
      </c>
      <c r="B6" s="13" t="s">
        <v>60</v>
      </c>
      <c r="C6" s="13" t="s">
        <v>61</v>
      </c>
      <c r="D6" s="13" t="s">
        <v>62</v>
      </c>
      <c r="E6" s="13" t="s">
        <v>230</v>
      </c>
      <c r="F6" s="13" t="s">
        <v>12</v>
      </c>
      <c r="G6" s="26" t="s">
        <v>63</v>
      </c>
      <c r="H6" s="26" t="s">
        <v>64</v>
      </c>
      <c r="I6" s="27" t="s">
        <v>65</v>
      </c>
      <c r="J6" s="14"/>
      <c r="K6" s="14" t="str">
        <f>"72,5"</f>
        <v>72,5</v>
      </c>
      <c r="L6" s="14" t="str">
        <f>"55,1689"</f>
        <v>55,1689</v>
      </c>
      <c r="M6" s="13" t="s">
        <v>227</v>
      </c>
    </row>
    <row r="7" spans="1:13">
      <c r="B7" s="5" t="s">
        <v>35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BAE2A-A941-4036-891F-EFB1BC05A2FD}">
  <dimension ref="A1:M17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33" t="s">
        <v>214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226</v>
      </c>
      <c r="B3" s="52" t="s">
        <v>0</v>
      </c>
      <c r="C3" s="43" t="s">
        <v>228</v>
      </c>
      <c r="D3" s="43" t="s">
        <v>6</v>
      </c>
      <c r="E3" s="45" t="s">
        <v>229</v>
      </c>
      <c r="F3" s="45" t="s">
        <v>5</v>
      </c>
      <c r="G3" s="45" t="s">
        <v>236</v>
      </c>
      <c r="H3" s="45"/>
      <c r="I3" s="45"/>
      <c r="J3" s="45"/>
      <c r="K3" s="45" t="s">
        <v>44</v>
      </c>
      <c r="L3" s="45" t="s">
        <v>3</v>
      </c>
      <c r="M3" s="48" t="s">
        <v>2</v>
      </c>
    </row>
    <row r="4" spans="1:13" s="1" customFormat="1" ht="21" customHeight="1" thickBot="1">
      <c r="A4" s="42"/>
      <c r="B4" s="53"/>
      <c r="C4" s="44"/>
      <c r="D4" s="44"/>
      <c r="E4" s="44"/>
      <c r="F4" s="44"/>
      <c r="G4" s="4">
        <v>1</v>
      </c>
      <c r="H4" s="4">
        <v>2</v>
      </c>
      <c r="I4" s="4">
        <v>3</v>
      </c>
      <c r="J4" s="4" t="s">
        <v>4</v>
      </c>
      <c r="K4" s="44"/>
      <c r="L4" s="44"/>
      <c r="M4" s="49"/>
    </row>
    <row r="5" spans="1:13" ht="16">
      <c r="A5" s="50" t="s">
        <v>66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4" t="s">
        <v>33</v>
      </c>
      <c r="B6" s="13" t="s">
        <v>67</v>
      </c>
      <c r="C6" s="13" t="s">
        <v>68</v>
      </c>
      <c r="D6" s="13" t="s">
        <v>69</v>
      </c>
      <c r="E6" s="13" t="s">
        <v>230</v>
      </c>
      <c r="F6" s="13" t="s">
        <v>22</v>
      </c>
      <c r="G6" s="26" t="s">
        <v>70</v>
      </c>
      <c r="H6" s="26" t="s">
        <v>71</v>
      </c>
      <c r="I6" s="26" t="s">
        <v>72</v>
      </c>
      <c r="J6" s="14"/>
      <c r="K6" s="14" t="str">
        <f>"32,5"</f>
        <v>32,5</v>
      </c>
      <c r="L6" s="14" t="str">
        <f>"33,4002"</f>
        <v>33,4002</v>
      </c>
      <c r="M6" s="13" t="s">
        <v>227</v>
      </c>
    </row>
    <row r="7" spans="1:13">
      <c r="B7" s="5" t="s">
        <v>35</v>
      </c>
    </row>
    <row r="8" spans="1:13" ht="16">
      <c r="A8" s="54" t="s">
        <v>59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14" t="s">
        <v>33</v>
      </c>
      <c r="B9" s="13" t="s">
        <v>73</v>
      </c>
      <c r="C9" s="13" t="s">
        <v>74</v>
      </c>
      <c r="D9" s="13" t="s">
        <v>75</v>
      </c>
      <c r="E9" s="13" t="s">
        <v>230</v>
      </c>
      <c r="F9" s="13" t="s">
        <v>12</v>
      </c>
      <c r="G9" s="26" t="s">
        <v>50</v>
      </c>
      <c r="H9" s="26" t="s">
        <v>51</v>
      </c>
      <c r="I9" s="27" t="s">
        <v>76</v>
      </c>
      <c r="J9" s="14"/>
      <c r="K9" s="14" t="str">
        <f>"50,0"</f>
        <v>50,0</v>
      </c>
      <c r="L9" s="14" t="str">
        <f>"39,0400"</f>
        <v>39,0400</v>
      </c>
      <c r="M9" s="13" t="s">
        <v>227</v>
      </c>
    </row>
    <row r="10" spans="1:13">
      <c r="B10" s="5" t="s">
        <v>35</v>
      </c>
    </row>
    <row r="11" spans="1:13" ht="16">
      <c r="A11" s="54" t="s">
        <v>77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14" t="s">
        <v>33</v>
      </c>
      <c r="B12" s="13" t="s">
        <v>78</v>
      </c>
      <c r="C12" s="13" t="s">
        <v>209</v>
      </c>
      <c r="D12" s="13" t="s">
        <v>79</v>
      </c>
      <c r="E12" s="13" t="s">
        <v>231</v>
      </c>
      <c r="F12" s="13" t="s">
        <v>80</v>
      </c>
      <c r="G12" s="26" t="s">
        <v>51</v>
      </c>
      <c r="H12" s="26" t="s">
        <v>76</v>
      </c>
      <c r="I12" s="27" t="s">
        <v>81</v>
      </c>
      <c r="J12" s="14"/>
      <c r="K12" s="14" t="str">
        <f>"55,0"</f>
        <v>55,0</v>
      </c>
      <c r="L12" s="14" t="str">
        <f>"46,7071"</f>
        <v>46,7071</v>
      </c>
      <c r="M12" s="13" t="s">
        <v>227</v>
      </c>
    </row>
    <row r="13" spans="1:13">
      <c r="B13" s="5" t="s">
        <v>35</v>
      </c>
    </row>
    <row r="14" spans="1:13" ht="16">
      <c r="A14" s="54" t="s">
        <v>38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8" t="s">
        <v>33</v>
      </c>
      <c r="B15" s="7" t="s">
        <v>82</v>
      </c>
      <c r="C15" s="7" t="s">
        <v>83</v>
      </c>
      <c r="D15" s="7" t="s">
        <v>84</v>
      </c>
      <c r="E15" s="7" t="s">
        <v>230</v>
      </c>
      <c r="F15" s="7" t="s">
        <v>12</v>
      </c>
      <c r="G15" s="20" t="s">
        <v>81</v>
      </c>
      <c r="H15" s="22" t="s">
        <v>86</v>
      </c>
      <c r="I15" s="20" t="s">
        <v>86</v>
      </c>
      <c r="J15" s="8"/>
      <c r="K15" s="8" t="str">
        <f>"62,5"</f>
        <v>62,5</v>
      </c>
      <c r="L15" s="8" t="str">
        <f>"35,3531"</f>
        <v>35,3531</v>
      </c>
      <c r="M15" s="7" t="s">
        <v>227</v>
      </c>
    </row>
    <row r="16" spans="1:13">
      <c r="A16" s="10" t="s">
        <v>33</v>
      </c>
      <c r="B16" s="9" t="s">
        <v>82</v>
      </c>
      <c r="C16" s="9" t="s">
        <v>208</v>
      </c>
      <c r="D16" s="9" t="s">
        <v>84</v>
      </c>
      <c r="E16" s="9" t="s">
        <v>232</v>
      </c>
      <c r="F16" s="9" t="s">
        <v>12</v>
      </c>
      <c r="G16" s="21" t="s">
        <v>81</v>
      </c>
      <c r="H16" s="25" t="s">
        <v>86</v>
      </c>
      <c r="I16" s="21" t="s">
        <v>86</v>
      </c>
      <c r="J16" s="10"/>
      <c r="K16" s="10" t="str">
        <f>"62,5"</f>
        <v>62,5</v>
      </c>
      <c r="L16" s="10" t="str">
        <f>"35,7067"</f>
        <v>35,7067</v>
      </c>
      <c r="M16" s="9" t="s">
        <v>227</v>
      </c>
    </row>
    <row r="17" spans="2:2">
      <c r="B17" s="5" t="s">
        <v>35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IPL Двоеборье без экип</vt:lpstr>
      <vt:lpstr>IPL Жим без экипировки</vt:lpstr>
      <vt:lpstr>IPL Тяга без экипировки</vt:lpstr>
      <vt:lpstr>СПР Пауэрспорт</vt:lpstr>
      <vt:lpstr>СПР Жим стоя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2021-03-19T12:25:01Z</dcterms:modified>
</cp:coreProperties>
</file>