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Март/"/>
    </mc:Choice>
  </mc:AlternateContent>
  <xr:revisionPtr revIDLastSave="0" documentId="13_ncr:1_{A41799CE-6920-0D43-AF64-D1C82253025A}" xr6:coauthVersionLast="45" xr6:coauthVersionMax="45" xr10:uidLastSave="{00000000-0000-0000-0000-000000000000}"/>
  <bookViews>
    <workbookView xWindow="480" yWindow="460" windowWidth="28320" windowHeight="16140" firstSheet="7" activeTab="11" xr2:uid="{00000000-000D-0000-FFFF-FFFF00000000}"/>
  </bookViews>
  <sheets>
    <sheet name="IPL ПЛ без экипировки ДК" sheetId="6" r:id="rId1"/>
    <sheet name="IPL ПЛ без экипировки" sheetId="5" r:id="rId2"/>
    <sheet name="IPL ПЛ в бинтах ДК" sheetId="8" r:id="rId3"/>
    <sheet name="IPL ПЛ в бинтах" sheetId="7" r:id="rId4"/>
    <sheet name="IPL Двоеборье без экип ДК" sheetId="20" r:id="rId5"/>
    <sheet name="IPL Двоеборье без экип" sheetId="19" r:id="rId6"/>
    <sheet name="IPL Жим без экипировки ДК" sheetId="10" r:id="rId7"/>
    <sheet name="IPL Жим без экипировки" sheetId="9" r:id="rId8"/>
    <sheet name="IPL Тяга без экипировки ДК" sheetId="14" r:id="rId9"/>
    <sheet name="IPL Тяга без экипировки" sheetId="13" r:id="rId10"/>
    <sheet name="СПР Пауэрспорт" sheetId="37" r:id="rId11"/>
    <sheet name="СПР Подъем на бицепс ДК" sheetId="36" r:id="rId12"/>
    <sheet name="СПР Подъем на бицепс" sheetId="35" r:id="rId13"/>
  </sheets>
  <definedNames>
    <definedName name="_FilterDatabase" localSheetId="1" hidden="1">'IPL ПЛ без экипировки'!$A$1:$S$3</definedName>
  </definedNames>
  <calcPr calcId="191029" refMode="R1C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" i="37" l="1"/>
  <c r="O9" i="37"/>
  <c r="P6" i="37"/>
  <c r="O6" i="37"/>
  <c r="L12" i="36"/>
  <c r="K12" i="36"/>
  <c r="L9" i="36"/>
  <c r="K9" i="36"/>
  <c r="L6" i="36"/>
  <c r="K6" i="36"/>
  <c r="L6" i="35"/>
  <c r="K6" i="35"/>
  <c r="P6" i="20"/>
  <c r="O6" i="20"/>
  <c r="P9" i="19"/>
  <c r="O9" i="19"/>
  <c r="P6" i="19"/>
  <c r="O6" i="19"/>
  <c r="L12" i="14"/>
  <c r="K12" i="14"/>
  <c r="L9" i="14"/>
  <c r="K9" i="14"/>
  <c r="L6" i="14"/>
  <c r="K6" i="14"/>
  <c r="L9" i="13"/>
  <c r="K9" i="13"/>
  <c r="L6" i="13"/>
  <c r="K6" i="13"/>
  <c r="L19" i="10"/>
  <c r="K19" i="10"/>
  <c r="L18" i="10"/>
  <c r="K18" i="10"/>
  <c r="L17" i="10"/>
  <c r="K17" i="10"/>
  <c r="L16" i="10"/>
  <c r="K16" i="10"/>
  <c r="L13" i="10"/>
  <c r="K13" i="10"/>
  <c r="L10" i="10"/>
  <c r="K10" i="10"/>
  <c r="L7" i="10"/>
  <c r="K7" i="10"/>
  <c r="L6" i="10"/>
  <c r="K6" i="10"/>
  <c r="L27" i="9"/>
  <c r="K27" i="9"/>
  <c r="L26" i="9"/>
  <c r="K26" i="9"/>
  <c r="L23" i="9"/>
  <c r="K23" i="9"/>
  <c r="L22" i="9"/>
  <c r="K22" i="9"/>
  <c r="L19" i="9"/>
  <c r="K19" i="9"/>
  <c r="L16" i="9"/>
  <c r="K16" i="9"/>
  <c r="L15" i="9"/>
  <c r="K15" i="9"/>
  <c r="L12" i="9"/>
  <c r="K12" i="9"/>
  <c r="L9" i="9"/>
  <c r="K9" i="9"/>
  <c r="L6" i="9"/>
  <c r="K6" i="9"/>
  <c r="T13" i="8"/>
  <c r="S13" i="8"/>
  <c r="T12" i="8"/>
  <c r="S12" i="8"/>
  <c r="T9" i="8"/>
  <c r="T6" i="8"/>
  <c r="S6" i="8"/>
  <c r="T11" i="7"/>
  <c r="T10" i="7"/>
  <c r="S10" i="7"/>
  <c r="T9" i="7"/>
  <c r="S9" i="7"/>
  <c r="T6" i="7"/>
  <c r="S6" i="7"/>
  <c r="T25" i="6"/>
  <c r="S25" i="6"/>
  <c r="T24" i="6"/>
  <c r="S24" i="6"/>
  <c r="T21" i="6"/>
  <c r="S21" i="6"/>
  <c r="T18" i="6"/>
  <c r="S18" i="6"/>
  <c r="T15" i="6"/>
  <c r="S15" i="6"/>
  <c r="T12" i="6"/>
  <c r="S12" i="6"/>
  <c r="T9" i="6"/>
  <c r="S9" i="6"/>
  <c r="T6" i="6"/>
  <c r="T30" i="5"/>
  <c r="S30" i="5"/>
  <c r="T29" i="5"/>
  <c r="S29" i="5"/>
  <c r="T26" i="5"/>
  <c r="S26" i="5"/>
  <c r="T23" i="5"/>
  <c r="S23" i="5"/>
  <c r="T22" i="5"/>
  <c r="S22" i="5"/>
  <c r="T19" i="5"/>
  <c r="S19" i="5"/>
  <c r="T16" i="5"/>
  <c r="S16" i="5"/>
  <c r="T15" i="5"/>
  <c r="S15" i="5"/>
  <c r="T12" i="5"/>
  <c r="S12" i="5"/>
  <c r="T9" i="5"/>
  <c r="S9" i="5"/>
  <c r="T6" i="5"/>
  <c r="S6" i="5"/>
</calcChain>
</file>

<file path=xl/sharedStrings.xml><?xml version="1.0" encoding="utf-8"?>
<sst xmlns="http://schemas.openxmlformats.org/spreadsheetml/2006/main" count="991" uniqueCount="297">
  <si>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</si>
  <si>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</si>
  <si>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</si>
  <si>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</si>
  <si>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</si>
  <si>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</si>
  <si>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</si>
  <si>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</si>
  <si>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</si>
  <si>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</si>
  <si>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52</t>
  </si>
  <si>
    <t>Филимонова Валерия</t>
  </si>
  <si>
    <t>Девушки 15-19 (18.10.2004)/16</t>
  </si>
  <si>
    <t>51,00</t>
  </si>
  <si>
    <t>65,0</t>
  </si>
  <si>
    <t>70,0</t>
  </si>
  <si>
    <t>47,5</t>
  </si>
  <si>
    <t>50,0</t>
  </si>
  <si>
    <t>80,0</t>
  </si>
  <si>
    <t>90,0</t>
  </si>
  <si>
    <t xml:space="preserve">Одинаев А. </t>
  </si>
  <si>
    <t>ВЕСОВАЯ КАТЕГОРИЯ   56</t>
  </si>
  <si>
    <t>Андриянова Анастасия</t>
  </si>
  <si>
    <t>Открытая (25.12.1995)/25</t>
  </si>
  <si>
    <t>55,70</t>
  </si>
  <si>
    <t>60,0</t>
  </si>
  <si>
    <t>75,0</t>
  </si>
  <si>
    <t>35,0</t>
  </si>
  <si>
    <t>40,0</t>
  </si>
  <si>
    <t>72,5</t>
  </si>
  <si>
    <t>77,5</t>
  </si>
  <si>
    <t xml:space="preserve">Бухтеев Е. </t>
  </si>
  <si>
    <t>ВЕСОВАЯ КАТЕГОРИЯ   67.5</t>
  </si>
  <si>
    <t>Филимонова Алёна</t>
  </si>
  <si>
    <t>Девушки 15-19 (11.04.2006)/14</t>
  </si>
  <si>
    <t>63,10</t>
  </si>
  <si>
    <t>85,0</t>
  </si>
  <si>
    <t>95,0</t>
  </si>
  <si>
    <t>100,0</t>
  </si>
  <si>
    <t>112,5</t>
  </si>
  <si>
    <t>120,0</t>
  </si>
  <si>
    <t>Экес Михаил</t>
  </si>
  <si>
    <t>Юноши 15-19 (05.07.2002)/18</t>
  </si>
  <si>
    <t>61,50</t>
  </si>
  <si>
    <t>115,0</t>
  </si>
  <si>
    <t>125,0</t>
  </si>
  <si>
    <t xml:space="preserve">Гайдук С. </t>
  </si>
  <si>
    <t>Шалгуев Михаил</t>
  </si>
  <si>
    <t>Открытая (08.05.1986)/34</t>
  </si>
  <si>
    <t>66,80</t>
  </si>
  <si>
    <t>150,0</t>
  </si>
  <si>
    <t>155,0</t>
  </si>
  <si>
    <t>160,0</t>
  </si>
  <si>
    <t>105,0</t>
  </si>
  <si>
    <t>205,0</t>
  </si>
  <si>
    <t>210,0</t>
  </si>
  <si>
    <t>215,0</t>
  </si>
  <si>
    <t>ВЕСОВАЯ КАТЕГОРИЯ   75</t>
  </si>
  <si>
    <t>Ларюшкин Игорь</t>
  </si>
  <si>
    <t>Открытая (15.09.1992)/28</t>
  </si>
  <si>
    <t>70,50</t>
  </si>
  <si>
    <t>170,0</t>
  </si>
  <si>
    <t>110,0</t>
  </si>
  <si>
    <t>200,0</t>
  </si>
  <si>
    <t xml:space="preserve">Николаев Д. </t>
  </si>
  <si>
    <t>ВЕСОВАЯ КАТЕГОРИЯ   82.5</t>
  </si>
  <si>
    <t>Николаев Денис</t>
  </si>
  <si>
    <t>Открытая (15.07.1991)/29</t>
  </si>
  <si>
    <t>79,10</t>
  </si>
  <si>
    <t>220,0</t>
  </si>
  <si>
    <t>235,0</t>
  </si>
  <si>
    <t>250,0</t>
  </si>
  <si>
    <t>130,0</t>
  </si>
  <si>
    <t>240,0</t>
  </si>
  <si>
    <t>255,0</t>
  </si>
  <si>
    <t>265,0</t>
  </si>
  <si>
    <t>Фофанов Егор</t>
  </si>
  <si>
    <t>Открытая (29.01.1992)/29</t>
  </si>
  <si>
    <t>79,50</t>
  </si>
  <si>
    <t>140,0</t>
  </si>
  <si>
    <t>ВЕСОВАЯ КАТЕГОРИЯ   90</t>
  </si>
  <si>
    <t>Фещенко Денис</t>
  </si>
  <si>
    <t>Юноши 15-19 (16.03.2009)/12</t>
  </si>
  <si>
    <t>88,70</t>
  </si>
  <si>
    <t>107,5</t>
  </si>
  <si>
    <t>ВЕСОВАЯ КАТЕГОРИЯ   100</t>
  </si>
  <si>
    <t>Одинаев Александр</t>
  </si>
  <si>
    <t>Открытая (11.09.1982)/38</t>
  </si>
  <si>
    <t>97,30</t>
  </si>
  <si>
    <t>212,5</t>
  </si>
  <si>
    <t>217,5</t>
  </si>
  <si>
    <t>162,5</t>
  </si>
  <si>
    <t>167,5</t>
  </si>
  <si>
    <t>245,0</t>
  </si>
  <si>
    <t xml:space="preserve">Коваленко А. </t>
  </si>
  <si>
    <t>Гулевский Александр</t>
  </si>
  <si>
    <t>Открытая (28.08.1979)/41</t>
  </si>
  <si>
    <t>98,00</t>
  </si>
  <si>
    <t>190,0</t>
  </si>
  <si>
    <t>135,0</t>
  </si>
  <si>
    <t>225,0</t>
  </si>
  <si>
    <t>230,0</t>
  </si>
  <si>
    <t xml:space="preserve">Баранов В. </t>
  </si>
  <si>
    <t>280,0</t>
  </si>
  <si>
    <t>1</t>
  </si>
  <si>
    <t/>
  </si>
  <si>
    <t>2</t>
  </si>
  <si>
    <t>Слиж Татьяна</t>
  </si>
  <si>
    <t>Открытая (03.07.1988)/32</t>
  </si>
  <si>
    <t>55,10</t>
  </si>
  <si>
    <t>55,0</t>
  </si>
  <si>
    <t>ВЕСОВАЯ КАТЕГОРИЯ   60</t>
  </si>
  <si>
    <t>Епишина Алена</t>
  </si>
  <si>
    <t>Открытая (10.04.1988)/32</t>
  </si>
  <si>
    <t>57,10</t>
  </si>
  <si>
    <t>57,5</t>
  </si>
  <si>
    <t>Крючкова Виктория</t>
  </si>
  <si>
    <t>66,70</t>
  </si>
  <si>
    <t xml:space="preserve">Крымск/Краснодарский край </t>
  </si>
  <si>
    <t>45,0</t>
  </si>
  <si>
    <t>52,5</t>
  </si>
  <si>
    <t xml:space="preserve">Кузнецов С. </t>
  </si>
  <si>
    <t>Соколов Андрей</t>
  </si>
  <si>
    <t>Открытая (20.02.1994)/27</t>
  </si>
  <si>
    <t>65,90</t>
  </si>
  <si>
    <t xml:space="preserve">Подпорожье/Ленинградская область </t>
  </si>
  <si>
    <t>145,0</t>
  </si>
  <si>
    <t>165,0</t>
  </si>
  <si>
    <t>127,5</t>
  </si>
  <si>
    <t>180,0</t>
  </si>
  <si>
    <t>Маков Никита</t>
  </si>
  <si>
    <t>Открытая (07.12.1987)/33</t>
  </si>
  <si>
    <t>74,50</t>
  </si>
  <si>
    <t>175,0</t>
  </si>
  <si>
    <t>Казаков Глеб</t>
  </si>
  <si>
    <t>Юноши 15-19 (13.08.2002)/18</t>
  </si>
  <si>
    <t>81,30</t>
  </si>
  <si>
    <t>102,5</t>
  </si>
  <si>
    <t>Бахов Кирилл</t>
  </si>
  <si>
    <t>87,20</t>
  </si>
  <si>
    <t>142,5</t>
  </si>
  <si>
    <t>Ряхин Николай</t>
  </si>
  <si>
    <t>Открытая (25.01.1965)/56</t>
  </si>
  <si>
    <t>87,30</t>
  </si>
  <si>
    <t>177,5</t>
  </si>
  <si>
    <t>117,5</t>
  </si>
  <si>
    <t>-</t>
  </si>
  <si>
    <t>Орлов Сергей</t>
  </si>
  <si>
    <t>Открытая (10.02.1988)/33</t>
  </si>
  <si>
    <t>80,40</t>
  </si>
  <si>
    <t>Шлюев Егор</t>
  </si>
  <si>
    <t>Открытая (30.01.1986)/35</t>
  </si>
  <si>
    <t>260,0</t>
  </si>
  <si>
    <t>270,0</t>
  </si>
  <si>
    <t>275,0</t>
  </si>
  <si>
    <t>157,5</t>
  </si>
  <si>
    <t>Карнышев Алексей</t>
  </si>
  <si>
    <t>Открытая (31.03.1977)/43</t>
  </si>
  <si>
    <t>92,20</t>
  </si>
  <si>
    <t>Кузнецов Константин</t>
  </si>
  <si>
    <t>Открытая (14.11.1984)/36</t>
  </si>
  <si>
    <t>97,40</t>
  </si>
  <si>
    <t xml:space="preserve">Косарев А. </t>
  </si>
  <si>
    <t>ВЕСОВАЯ КАТЕГОРИЯ   44</t>
  </si>
  <si>
    <t>Неелова Елена</t>
  </si>
  <si>
    <t>Открытая (26.12.1986)/34</t>
  </si>
  <si>
    <t>43,50</t>
  </si>
  <si>
    <t>42,5</t>
  </si>
  <si>
    <t>ВЕСОВАЯ КАТЕГОРИЯ   48</t>
  </si>
  <si>
    <t>Вологдина Юлия</t>
  </si>
  <si>
    <t>47,70</t>
  </si>
  <si>
    <t xml:space="preserve">Каширин А. </t>
  </si>
  <si>
    <t>Королев Михаил</t>
  </si>
  <si>
    <t>Открытая (25.08.1982)/38</t>
  </si>
  <si>
    <t>92,50</t>
  </si>
  <si>
    <t>Николаев Андрей</t>
  </si>
  <si>
    <t>97,90</t>
  </si>
  <si>
    <t>182,5</t>
  </si>
  <si>
    <t>227,5</t>
  </si>
  <si>
    <t>Глухой Илья</t>
  </si>
  <si>
    <t>Юноши 15-19 (30.10.2005)/15</t>
  </si>
  <si>
    <t>48,50</t>
  </si>
  <si>
    <t xml:space="preserve">Червов А. </t>
  </si>
  <si>
    <t>Ершов Виктор</t>
  </si>
  <si>
    <t>58,20</t>
  </si>
  <si>
    <t>Самойлов Александр</t>
  </si>
  <si>
    <t>Юноши 15-19 (07.10.2004)/16</t>
  </si>
  <si>
    <t>65,40</t>
  </si>
  <si>
    <t>Стародубцев Александр</t>
  </si>
  <si>
    <t>86,80</t>
  </si>
  <si>
    <t>92,5</t>
  </si>
  <si>
    <t>Чистяков Сергей</t>
  </si>
  <si>
    <t>83,00</t>
  </si>
  <si>
    <t>82,5</t>
  </si>
  <si>
    <t>Домнышев Сергей</t>
  </si>
  <si>
    <t>Открытая (22.08.1980)/40</t>
  </si>
  <si>
    <t>93,30</t>
  </si>
  <si>
    <t>195,0</t>
  </si>
  <si>
    <t>ВЕСОВАЯ КАТЕГОРИЯ   110</t>
  </si>
  <si>
    <t>Баранов Владимир</t>
  </si>
  <si>
    <t>Открытая (19.09.1979)/41</t>
  </si>
  <si>
    <t>102,00</t>
  </si>
  <si>
    <t>192,5</t>
  </si>
  <si>
    <t>Косарев Андрей</t>
  </si>
  <si>
    <t>Открытая (01.01.1990)/31</t>
  </si>
  <si>
    <t>105,00</t>
  </si>
  <si>
    <t>185,0</t>
  </si>
  <si>
    <t xml:space="preserve">Домнышев С. </t>
  </si>
  <si>
    <t>ВЕСОВАЯ КАТЕГОРИЯ   140</t>
  </si>
  <si>
    <t>Крылов Олег</t>
  </si>
  <si>
    <t>Открытая (04.11.1973)/47</t>
  </si>
  <si>
    <t>131,20</t>
  </si>
  <si>
    <t>Результат</t>
  </si>
  <si>
    <t>Кириенко Григорий</t>
  </si>
  <si>
    <t>Открытая (05.11.1983)/37</t>
  </si>
  <si>
    <t>73,30</t>
  </si>
  <si>
    <t>122,5</t>
  </si>
  <si>
    <t>Петров Андрей</t>
  </si>
  <si>
    <t>74,20</t>
  </si>
  <si>
    <t>Евсеев Михаил</t>
  </si>
  <si>
    <t>Открытая (14.12.1990)/30</t>
  </si>
  <si>
    <t>79,60</t>
  </si>
  <si>
    <t>Кузнецов Евгений</t>
  </si>
  <si>
    <t>Открытая (11.09.1989)/31</t>
  </si>
  <si>
    <t>132,5</t>
  </si>
  <si>
    <t>Гаевский Сергей</t>
  </si>
  <si>
    <t>Открытая (05.10.1972)/48</t>
  </si>
  <si>
    <t>96,90</t>
  </si>
  <si>
    <t>Куклис Иван</t>
  </si>
  <si>
    <t>Открытая (22.03.1988)/33</t>
  </si>
  <si>
    <t>97,00</t>
  </si>
  <si>
    <t>3</t>
  </si>
  <si>
    <t>Маркова Светлана</t>
  </si>
  <si>
    <t>71,00</t>
  </si>
  <si>
    <t xml:space="preserve">Аншуков А. </t>
  </si>
  <si>
    <t>290,0</t>
  </si>
  <si>
    <t>Курбатов Дмитрий</t>
  </si>
  <si>
    <t>Открытая (16.11.1982)/38</t>
  </si>
  <si>
    <t xml:space="preserve">Лоухи/Республика Карелия </t>
  </si>
  <si>
    <t>67,5</t>
  </si>
  <si>
    <t>Коробка Владислав</t>
  </si>
  <si>
    <t>73,70</t>
  </si>
  <si>
    <t>Машакин Олег</t>
  </si>
  <si>
    <t>87,50</t>
  </si>
  <si>
    <t>Открытая (17.06.1982)/38</t>
  </si>
  <si>
    <t>96,10</t>
  </si>
  <si>
    <t>Шлюнкина Евгения</t>
  </si>
  <si>
    <t>Открытая (03.03.1991)/30</t>
  </si>
  <si>
    <t>58,90</t>
  </si>
  <si>
    <t>37,5</t>
  </si>
  <si>
    <t xml:space="preserve">Пенние И. </t>
  </si>
  <si>
    <t xml:space="preserve">Петрозаводск/Республика Карелия </t>
  </si>
  <si>
    <t xml:space="preserve">Пудож/Республика Карелия </t>
  </si>
  <si>
    <t xml:space="preserve">Лахденпохья/Республика Карелия </t>
  </si>
  <si>
    <t xml:space="preserve">Кондопога/Республика Карелия </t>
  </si>
  <si>
    <t xml:space="preserve">Костомукша/Республика Карелия </t>
  </si>
  <si>
    <t xml:space="preserve">Питкяранта/Республика Карелия </t>
  </si>
  <si>
    <t>Юниоры 20-23 (14.09.1997)/23</t>
  </si>
  <si>
    <t>Мастера 40-49 (08.10.1976)/44</t>
  </si>
  <si>
    <t>Мастера 45-49 (05.01.1973)/48</t>
  </si>
  <si>
    <t>Мастера 40-44 (19.03.1977)/44</t>
  </si>
  <si>
    <t>Мастера 40-44 (25.10.1979)/41</t>
  </si>
  <si>
    <t>Мастера 50-54 (14.12.1967)/53</t>
  </si>
  <si>
    <t>Мастера 45-49 (05.10.1972)/48</t>
  </si>
  <si>
    <t>Мастера 60-64 (04.10.1960)/60</t>
  </si>
  <si>
    <t>Мастера 40-44 (04.05.1980)/40</t>
  </si>
  <si>
    <t>Мастера 40-44 (16.03.1978)/43</t>
  </si>
  <si>
    <t>Мастера 45-49 (04.11.1973)/47</t>
  </si>
  <si>
    <t>Юниорки 20-23 (29.11.1999)/21</t>
  </si>
  <si>
    <t>Юниоры 20-23 (05.08.1999)/21</t>
  </si>
  <si>
    <t>Открытый мастерский турнир "Karjalainen Karhu"
СПР Пауэрспорт
Петрозаводск/Республика Карелия, 26 марта 2021 года</t>
  </si>
  <si>
    <t>Открытый мастерский турнир "Karjalainen Karhu"
СПР Строгий подъем штанги на бицепс ДК
Петрозаводск/Республика Карелия, 26 марта 2021 года</t>
  </si>
  <si>
    <t>Открытый мастерский турнир "Karjalainen Karhu"
СПР Строгий подъем штанги на бицепс
Петрозаводск/Республика Карелия, 26 марта 2021 года</t>
  </si>
  <si>
    <t>Открытый мастерский турнир "Karjalainen Karhu"
IPL Силовое двоеборье без экипировки ДК
Петрозаводск/Республика Карелия, 26 марта 2021 года</t>
  </si>
  <si>
    <t>Открытый мастерский турнир "Karjalainen Karhu"
IPL Силовое двоеборье без экипировки
Петрозаводск/Республика Карелия, 26 марта 2021 года</t>
  </si>
  <si>
    <t>Открытый мастерский турнир "Karjalainen Karhu"
IPL Становая тяга без экипировки ДК
Петрозаводск/Республика Карелия, 26 марта 2021 года</t>
  </si>
  <si>
    <t>Открытый мастерский турнир "Karjalainen Karhu"
IPL Становая тяга без экипировки
Петрозаводск/Республика Карелия, 26 марта 2021 года</t>
  </si>
  <si>
    <t>Открытый мастерский турнир "Karjalainen Karhu"
IPL Жим лежа без экипировки ДК
Петрозаводск/Республика Карелия, 26 марта 2021 года</t>
  </si>
  <si>
    <t>Открытый мастерский турнир "Karjalainen Karhu"
IPL Жим лежа без экипировки
Петрозаводск/Республика Карелия, 26 марта 2021 года</t>
  </si>
  <si>
    <t>Открытый мастерский турнир "Karjalainen Karhu"
IPL Пауэрлифтинг в бинтах ДК
Петрозаводск/Республика Карелия, 26 марта 2021 года</t>
  </si>
  <si>
    <t>Открытый мастерский турнир "Karjalainen Karhu"
IPL Пауэрлифтинг в бинтах
Петрозаводск/Республика Карелия, 26 марта 2021 года</t>
  </si>
  <si>
    <t>Открытый мастерский турнир "Karjalainen Karhu"
IPL Пауэрлифтинг без экипировки ДК
Петрозаводск/Республика Карелия, 26 марта 2021 года</t>
  </si>
  <si>
    <t>Открытый мастерский турнир "Karjalainen Karhu"
IPL Пауэрлифтинг без экипировки
Петрозаводск/Республика Карелия, 26 марта 2021 года</t>
  </si>
  <si>
    <t>Санкт-Петербург</t>
  </si>
  <si>
    <t>Самостоятельно</t>
  </si>
  <si>
    <t>Жим</t>
  </si>
  <si>
    <t>Тяга</t>
  </si>
  <si>
    <t>№</t>
  </si>
  <si>
    <t xml:space="preserve">
Дата рождения/Возраст</t>
  </si>
  <si>
    <t>Возрастная группа</t>
  </si>
  <si>
    <t>O</t>
  </si>
  <si>
    <t>J</t>
  </si>
  <si>
    <t>T</t>
  </si>
  <si>
    <t>M2</t>
  </si>
  <si>
    <t>M1</t>
  </si>
  <si>
    <t>M3</t>
  </si>
  <si>
    <t>M5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</si>
</sst>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U27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8.164062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34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24" bestFit="1" customWidth="1"/>
    <col min="20" max="20" width="8.5" style="6" bestFit="1" customWidth="1"/>
    <col min="21" max="21" width="22.1640625" style="5" customWidth="1"/>
    <col min="22" max="16384" width="9.1640625" style="3"/>
  </cols>
  <sheetData>
    <row r="1" spans="1:21" s="2" customFormat="1" ht="29" customHeight="1">
      <c r="A1" s="28" t="s">
        <v>281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</row>
    <row r="2" spans="1:21" s="2" customFormat="1" ht="62" customHeight="1" thickBot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s="1" customFormat="1" ht="12.75" customHeight="1">
      <c r="A3" s="36" t="s">
        <v>287</v>
      </c>
      <c r="B3" s="48" t="s">
        <v>0</v>
      </c>
      <c r="C3" s="38" t="s">
        <v>288</v>
      </c>
      <c r="D3" s="38" t="s">
        <v>6</v>
      </c>
      <c r="E3" s="40" t="s">
        <v>289</v>
      </c>
      <c r="F3" s="40" t="s">
        <v>5</v>
      </c>
      <c r="G3" s="40" t="s">
        <v>7</v>
      </c>
      <c r="H3" s="40"/>
      <c r="I3" s="40"/>
      <c r="J3" s="40"/>
      <c r="K3" s="40" t="s">
        <v>8</v>
      </c>
      <c r="L3" s="40"/>
      <c r="M3" s="40"/>
      <c r="N3" s="40"/>
      <c r="O3" s="40" t="s">
        <v>9</v>
      </c>
      <c r="P3" s="40"/>
      <c r="Q3" s="40"/>
      <c r="R3" s="40"/>
      <c r="S3" s="42" t="s">
        <v>1</v>
      </c>
      <c r="T3" s="40" t="s">
        <v>3</v>
      </c>
      <c r="U3" s="44" t="s">
        <v>2</v>
      </c>
    </row>
    <row r="4" spans="1:21" s="1" customFormat="1" ht="21" customHeight="1" thickBot="1">
      <c r="A4" s="37"/>
      <c r="B4" s="49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3"/>
      <c r="T4" s="39"/>
      <c r="U4" s="45"/>
    </row>
    <row r="5" spans="1:21" ht="16">
      <c r="A5" s="46" t="s">
        <v>21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21">
      <c r="A6" s="8" t="s">
        <v>146</v>
      </c>
      <c r="B6" s="7" t="s">
        <v>107</v>
      </c>
      <c r="C6" s="7" t="s">
        <v>108</v>
      </c>
      <c r="D6" s="7" t="s">
        <v>109</v>
      </c>
      <c r="E6" s="7" t="s">
        <v>290</v>
      </c>
      <c r="F6" s="7" t="s">
        <v>252</v>
      </c>
      <c r="G6" s="13" t="s">
        <v>19</v>
      </c>
      <c r="H6" s="14" t="s">
        <v>37</v>
      </c>
      <c r="I6" s="14" t="s">
        <v>37</v>
      </c>
      <c r="J6" s="8"/>
      <c r="K6" s="13" t="s">
        <v>17</v>
      </c>
      <c r="L6" s="14" t="s">
        <v>110</v>
      </c>
      <c r="M6" s="14" t="s">
        <v>110</v>
      </c>
      <c r="N6" s="8"/>
      <c r="O6" s="14" t="s">
        <v>44</v>
      </c>
      <c r="P6" s="14" t="s">
        <v>44</v>
      </c>
      <c r="Q6" s="14" t="s">
        <v>44</v>
      </c>
      <c r="R6" s="8"/>
      <c r="S6" s="23">
        <v>0</v>
      </c>
      <c r="T6" s="8" t="str">
        <f>"0,0000"</f>
        <v>0,0000</v>
      </c>
      <c r="U6" s="7" t="s">
        <v>20</v>
      </c>
    </row>
    <row r="7" spans="1:21">
      <c r="B7" s="5" t="s">
        <v>105</v>
      </c>
    </row>
    <row r="8" spans="1:21" ht="16">
      <c r="A8" s="41" t="s">
        <v>111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</row>
    <row r="9" spans="1:21">
      <c r="A9" s="8" t="s">
        <v>104</v>
      </c>
      <c r="B9" s="7" t="s">
        <v>112</v>
      </c>
      <c r="C9" s="7" t="s">
        <v>113</v>
      </c>
      <c r="D9" s="7" t="s">
        <v>114</v>
      </c>
      <c r="E9" s="7" t="s">
        <v>290</v>
      </c>
      <c r="F9" s="7" t="s">
        <v>254</v>
      </c>
      <c r="G9" s="13" t="s">
        <v>38</v>
      </c>
      <c r="H9" s="14" t="s">
        <v>53</v>
      </c>
      <c r="I9" s="13" t="s">
        <v>53</v>
      </c>
      <c r="J9" s="8"/>
      <c r="K9" s="13" t="s">
        <v>110</v>
      </c>
      <c r="L9" s="13" t="s">
        <v>115</v>
      </c>
      <c r="M9" s="14" t="s">
        <v>25</v>
      </c>
      <c r="N9" s="8"/>
      <c r="O9" s="13" t="s">
        <v>44</v>
      </c>
      <c r="P9" s="13" t="s">
        <v>45</v>
      </c>
      <c r="Q9" s="13" t="s">
        <v>99</v>
      </c>
      <c r="R9" s="8"/>
      <c r="S9" s="23" t="str">
        <f>"297,5"</f>
        <v>297,5</v>
      </c>
      <c r="T9" s="8" t="str">
        <f>"344,7430"</f>
        <v>344,7430</v>
      </c>
      <c r="U9" s="7"/>
    </row>
    <row r="10" spans="1:21">
      <c r="B10" s="5" t="s">
        <v>105</v>
      </c>
    </row>
    <row r="11" spans="1:21" ht="16">
      <c r="A11" s="41" t="s">
        <v>32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  <row r="12" spans="1:21">
      <c r="A12" s="8" t="s">
        <v>104</v>
      </c>
      <c r="B12" s="7" t="s">
        <v>116</v>
      </c>
      <c r="C12" s="7" t="s">
        <v>268</v>
      </c>
      <c r="D12" s="7" t="s">
        <v>117</v>
      </c>
      <c r="E12" s="7" t="s">
        <v>291</v>
      </c>
      <c r="F12" s="7" t="s">
        <v>118</v>
      </c>
      <c r="G12" s="14" t="s">
        <v>38</v>
      </c>
      <c r="H12" s="14" t="s">
        <v>62</v>
      </c>
      <c r="I12" s="13" t="s">
        <v>62</v>
      </c>
      <c r="J12" s="8"/>
      <c r="K12" s="13" t="s">
        <v>119</v>
      </c>
      <c r="L12" s="13" t="s">
        <v>120</v>
      </c>
      <c r="M12" s="14" t="s">
        <v>110</v>
      </c>
      <c r="N12" s="8"/>
      <c r="O12" s="13" t="s">
        <v>53</v>
      </c>
      <c r="P12" s="14" t="s">
        <v>40</v>
      </c>
      <c r="Q12" s="13" t="s">
        <v>40</v>
      </c>
      <c r="R12" s="8"/>
      <c r="S12" s="23" t="str">
        <f>"282,5"</f>
        <v>282,5</v>
      </c>
      <c r="T12" s="8" t="str">
        <f>"290,8055"</f>
        <v>290,8055</v>
      </c>
      <c r="U12" s="7" t="s">
        <v>121</v>
      </c>
    </row>
    <row r="13" spans="1:21">
      <c r="B13" s="5" t="s">
        <v>105</v>
      </c>
    </row>
    <row r="14" spans="1:21" ht="16">
      <c r="A14" s="41" t="s">
        <v>32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</row>
    <row r="15" spans="1:21">
      <c r="A15" s="8" t="s">
        <v>104</v>
      </c>
      <c r="B15" s="7" t="s">
        <v>122</v>
      </c>
      <c r="C15" s="7" t="s">
        <v>123</v>
      </c>
      <c r="D15" s="7" t="s">
        <v>124</v>
      </c>
      <c r="E15" s="7" t="s">
        <v>290</v>
      </c>
      <c r="F15" s="7" t="s">
        <v>125</v>
      </c>
      <c r="G15" s="13" t="s">
        <v>126</v>
      </c>
      <c r="H15" s="13" t="s">
        <v>51</v>
      </c>
      <c r="I15" s="14" t="s">
        <v>127</v>
      </c>
      <c r="J15" s="8"/>
      <c r="K15" s="13" t="s">
        <v>40</v>
      </c>
      <c r="L15" s="13" t="s">
        <v>128</v>
      </c>
      <c r="M15" s="14" t="s">
        <v>72</v>
      </c>
      <c r="N15" s="8"/>
      <c r="O15" s="13" t="s">
        <v>61</v>
      </c>
      <c r="P15" s="13" t="s">
        <v>129</v>
      </c>
      <c r="Q15" s="8"/>
      <c r="R15" s="8"/>
      <c r="S15" s="23" t="str">
        <f>"462,5"</f>
        <v>462,5</v>
      </c>
      <c r="T15" s="8" t="str">
        <f>"363,6175"</f>
        <v>363,6175</v>
      </c>
      <c r="U15" s="7"/>
    </row>
    <row r="16" spans="1:21">
      <c r="B16" s="5" t="s">
        <v>105</v>
      </c>
    </row>
    <row r="17" spans="1:21" ht="16">
      <c r="A17" s="41" t="s">
        <v>57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</row>
    <row r="18" spans="1:21">
      <c r="A18" s="8" t="s">
        <v>104</v>
      </c>
      <c r="B18" s="7" t="s">
        <v>130</v>
      </c>
      <c r="C18" s="7" t="s">
        <v>131</v>
      </c>
      <c r="D18" s="7" t="s">
        <v>132</v>
      </c>
      <c r="E18" s="7" t="s">
        <v>290</v>
      </c>
      <c r="F18" s="7" t="s">
        <v>251</v>
      </c>
      <c r="G18" s="13" t="s">
        <v>61</v>
      </c>
      <c r="H18" s="13" t="s">
        <v>133</v>
      </c>
      <c r="I18" s="14" t="s">
        <v>129</v>
      </c>
      <c r="J18" s="8"/>
      <c r="K18" s="13" t="s">
        <v>40</v>
      </c>
      <c r="L18" s="13" t="s">
        <v>45</v>
      </c>
      <c r="M18" s="14" t="s">
        <v>72</v>
      </c>
      <c r="N18" s="8"/>
      <c r="O18" s="14" t="s">
        <v>55</v>
      </c>
      <c r="P18" s="13" t="s">
        <v>56</v>
      </c>
      <c r="Q18" s="14" t="s">
        <v>69</v>
      </c>
      <c r="R18" s="8"/>
      <c r="S18" s="23" t="str">
        <f>"515,0"</f>
        <v>515,0</v>
      </c>
      <c r="T18" s="8" t="str">
        <f>"368,6885"</f>
        <v>368,6885</v>
      </c>
      <c r="U18" s="7"/>
    </row>
    <row r="19" spans="1:21">
      <c r="B19" s="5" t="s">
        <v>105</v>
      </c>
    </row>
    <row r="20" spans="1:21" ht="16">
      <c r="A20" s="41" t="s">
        <v>65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</row>
    <row r="21" spans="1:21">
      <c r="A21" s="8" t="s">
        <v>104</v>
      </c>
      <c r="B21" s="7" t="s">
        <v>134</v>
      </c>
      <c r="C21" s="7" t="s">
        <v>135</v>
      </c>
      <c r="D21" s="7" t="s">
        <v>136</v>
      </c>
      <c r="E21" s="7" t="s">
        <v>292</v>
      </c>
      <c r="F21" s="7" t="s">
        <v>254</v>
      </c>
      <c r="G21" s="13" t="s">
        <v>52</v>
      </c>
      <c r="H21" s="13" t="s">
        <v>127</v>
      </c>
      <c r="I21" s="14" t="s">
        <v>61</v>
      </c>
      <c r="J21" s="8"/>
      <c r="K21" s="13" t="s">
        <v>19</v>
      </c>
      <c r="L21" s="13" t="s">
        <v>37</v>
      </c>
      <c r="M21" s="14" t="s">
        <v>137</v>
      </c>
      <c r="N21" s="8"/>
      <c r="O21" s="13" t="s">
        <v>61</v>
      </c>
      <c r="P21" s="13" t="s">
        <v>129</v>
      </c>
      <c r="Q21" s="13" t="s">
        <v>98</v>
      </c>
      <c r="R21" s="8"/>
      <c r="S21" s="23" t="str">
        <f>"450,0"</f>
        <v>450,0</v>
      </c>
      <c r="T21" s="8" t="str">
        <f>"304,1550"</f>
        <v>304,1550</v>
      </c>
      <c r="U21" s="7" t="s">
        <v>121</v>
      </c>
    </row>
    <row r="22" spans="1:21">
      <c r="B22" s="5" t="s">
        <v>105</v>
      </c>
    </row>
    <row r="23" spans="1:21" ht="16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</row>
    <row r="24" spans="1:21">
      <c r="A24" s="10" t="s">
        <v>104</v>
      </c>
      <c r="B24" s="9" t="s">
        <v>138</v>
      </c>
      <c r="C24" s="9" t="s">
        <v>269</v>
      </c>
      <c r="D24" s="9" t="s">
        <v>139</v>
      </c>
      <c r="E24" s="9" t="s">
        <v>291</v>
      </c>
      <c r="F24" s="9" t="s">
        <v>252</v>
      </c>
      <c r="G24" s="16" t="s">
        <v>55</v>
      </c>
      <c r="H24" s="16" t="s">
        <v>69</v>
      </c>
      <c r="I24" s="15" t="s">
        <v>101</v>
      </c>
      <c r="J24" s="10"/>
      <c r="K24" s="16" t="s">
        <v>45</v>
      </c>
      <c r="L24" s="16" t="s">
        <v>99</v>
      </c>
      <c r="M24" s="15" t="s">
        <v>140</v>
      </c>
      <c r="N24" s="10"/>
      <c r="O24" s="16" t="s">
        <v>101</v>
      </c>
      <c r="P24" s="16" t="s">
        <v>93</v>
      </c>
      <c r="Q24" s="15" t="s">
        <v>71</v>
      </c>
      <c r="R24" s="10"/>
      <c r="S24" s="25" t="str">
        <f>"600,0"</f>
        <v>600,0</v>
      </c>
      <c r="T24" s="10" t="str">
        <f>"389,4600"</f>
        <v>389,4600</v>
      </c>
      <c r="U24" s="9" t="s">
        <v>20</v>
      </c>
    </row>
    <row r="25" spans="1:21">
      <c r="A25" s="12" t="s">
        <v>104</v>
      </c>
      <c r="B25" s="11" t="s">
        <v>141</v>
      </c>
      <c r="C25" s="11" t="s">
        <v>142</v>
      </c>
      <c r="D25" s="11" t="s">
        <v>143</v>
      </c>
      <c r="E25" s="11" t="s">
        <v>290</v>
      </c>
      <c r="F25" s="11" t="s">
        <v>125</v>
      </c>
      <c r="G25" s="17" t="s">
        <v>51</v>
      </c>
      <c r="H25" s="17" t="s">
        <v>61</v>
      </c>
      <c r="I25" s="17" t="s">
        <v>144</v>
      </c>
      <c r="J25" s="12"/>
      <c r="K25" s="17" t="s">
        <v>53</v>
      </c>
      <c r="L25" s="17" t="s">
        <v>39</v>
      </c>
      <c r="M25" s="17" t="s">
        <v>145</v>
      </c>
      <c r="N25" s="12"/>
      <c r="O25" s="17" t="s">
        <v>55</v>
      </c>
      <c r="P25" s="17" t="s">
        <v>69</v>
      </c>
      <c r="Q25" s="18" t="s">
        <v>100</v>
      </c>
      <c r="R25" s="12"/>
      <c r="S25" s="27" t="str">
        <f>"515,0"</f>
        <v>515,0</v>
      </c>
      <c r="T25" s="12" t="str">
        <f>"334,0805"</f>
        <v>334,0805</v>
      </c>
      <c r="U25" s="11"/>
    </row>
    <row r="26" spans="1:21">
      <c r="B26" s="5" t="s">
        <v>105</v>
      </c>
    </row>
    <row r="27" spans="1:21">
      <c r="B27" s="5" t="s">
        <v>105</v>
      </c>
    </row>
  </sheetData>
  <mergeCells count="20">
    <mergeCell ref="A23:R23"/>
    <mergeCell ref="S3:S4"/>
    <mergeCell ref="T3:T4"/>
    <mergeCell ref="U3:U4"/>
    <mergeCell ref="A5:R5"/>
    <mergeCell ref="B3:B4"/>
    <mergeCell ref="A8:R8"/>
    <mergeCell ref="A11:R11"/>
    <mergeCell ref="A14:R14"/>
    <mergeCell ref="A17:R17"/>
    <mergeCell ref="A20:R20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9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3.33203125" style="5" customWidth="1"/>
    <col min="14" max="16384" width="9.1640625" style="3"/>
  </cols>
  <sheetData>
    <row r="1" spans="1:13" s="2" customFormat="1" ht="29" customHeight="1">
      <c r="A1" s="28" t="s">
        <v>276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" customHeight="1" thickBot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287</v>
      </c>
      <c r="B3" s="48" t="s">
        <v>0</v>
      </c>
      <c r="C3" s="38" t="s">
        <v>288</v>
      </c>
      <c r="D3" s="38" t="s">
        <v>6</v>
      </c>
      <c r="E3" s="40" t="s">
        <v>289</v>
      </c>
      <c r="F3" s="40" t="s">
        <v>5</v>
      </c>
      <c r="G3" s="40" t="s">
        <v>9</v>
      </c>
      <c r="H3" s="40"/>
      <c r="I3" s="40"/>
      <c r="J3" s="40"/>
      <c r="K3" s="40" t="s">
        <v>212</v>
      </c>
      <c r="L3" s="40" t="s">
        <v>3</v>
      </c>
      <c r="M3" s="44" t="s">
        <v>2</v>
      </c>
    </row>
    <row r="4" spans="1:13" s="1" customFormat="1" ht="21" customHeight="1" thickBot="1">
      <c r="A4" s="37"/>
      <c r="B4" s="49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5"/>
    </row>
    <row r="5" spans="1:13" ht="16">
      <c r="A5" s="46" t="s">
        <v>57</v>
      </c>
      <c r="B5" s="46"/>
      <c r="C5" s="47"/>
      <c r="D5" s="47"/>
      <c r="E5" s="47"/>
      <c r="F5" s="47"/>
      <c r="G5" s="47"/>
      <c r="H5" s="47"/>
      <c r="I5" s="47"/>
      <c r="J5" s="47"/>
    </row>
    <row r="6" spans="1:13">
      <c r="A6" s="8" t="s">
        <v>104</v>
      </c>
      <c r="B6" s="7" t="s">
        <v>232</v>
      </c>
      <c r="C6" s="7" t="s">
        <v>261</v>
      </c>
      <c r="D6" s="7" t="s">
        <v>233</v>
      </c>
      <c r="E6" s="7" t="s">
        <v>294</v>
      </c>
      <c r="F6" s="7" t="s">
        <v>251</v>
      </c>
      <c r="G6" s="13" t="s">
        <v>45</v>
      </c>
      <c r="H6" s="13" t="s">
        <v>224</v>
      </c>
      <c r="I6" s="13" t="s">
        <v>79</v>
      </c>
      <c r="J6" s="8"/>
      <c r="K6" s="8" t="str">
        <f>"140,0"</f>
        <v>140,0</v>
      </c>
      <c r="L6" s="8" t="str">
        <f>"138,6176"</f>
        <v>138,6176</v>
      </c>
      <c r="M6" s="7" t="s">
        <v>234</v>
      </c>
    </row>
    <row r="7" spans="1:13">
      <c r="B7" s="5" t="s">
        <v>105</v>
      </c>
    </row>
    <row r="8" spans="1:13" ht="16">
      <c r="A8" s="41" t="s">
        <v>198</v>
      </c>
      <c r="B8" s="41"/>
      <c r="C8" s="41"/>
      <c r="D8" s="41"/>
      <c r="E8" s="41"/>
      <c r="F8" s="41"/>
      <c r="G8" s="41"/>
      <c r="H8" s="41"/>
      <c r="I8" s="41"/>
      <c r="J8" s="41"/>
    </row>
    <row r="9" spans="1:13">
      <c r="A9" s="8" t="s">
        <v>104</v>
      </c>
      <c r="B9" s="7" t="s">
        <v>203</v>
      </c>
      <c r="C9" s="7" t="s">
        <v>204</v>
      </c>
      <c r="D9" s="7" t="s">
        <v>205</v>
      </c>
      <c r="E9" s="7" t="s">
        <v>290</v>
      </c>
      <c r="F9" s="7" t="s">
        <v>254</v>
      </c>
      <c r="G9" s="13" t="s">
        <v>103</v>
      </c>
      <c r="H9" s="14" t="s">
        <v>235</v>
      </c>
      <c r="I9" s="14" t="s">
        <v>235</v>
      </c>
      <c r="J9" s="8"/>
      <c r="K9" s="8" t="str">
        <f>"280,0"</f>
        <v>280,0</v>
      </c>
      <c r="L9" s="8" t="str">
        <f>"167,3280"</f>
        <v>167,3280</v>
      </c>
      <c r="M9" s="7" t="s">
        <v>207</v>
      </c>
    </row>
    <row r="10" spans="1:13">
      <c r="B10" s="5" t="s">
        <v>105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10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7.6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9.5" style="5" bestFit="1" customWidth="1"/>
    <col min="7" max="9" width="4.5" style="6" customWidth="1"/>
    <col min="10" max="10" width="4.83203125" style="6" customWidth="1"/>
    <col min="11" max="13" width="4.5" style="6" customWidth="1"/>
    <col min="14" max="14" width="4.83203125" style="6" customWidth="1"/>
    <col min="15" max="15" width="7.83203125" style="6" bestFit="1" customWidth="1"/>
    <col min="16" max="16" width="7.5" style="6" bestFit="1" customWidth="1"/>
    <col min="17" max="17" width="21.83203125" style="5" customWidth="1"/>
    <col min="18" max="16384" width="9.1640625" style="3"/>
  </cols>
  <sheetData>
    <row r="1" spans="1:17" s="2" customFormat="1" ht="29" customHeight="1">
      <c r="A1" s="28" t="s">
        <v>270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17" s="2" customFormat="1" ht="62" customHeight="1" thickBot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1:17" s="1" customFormat="1" ht="12.75" customHeight="1">
      <c r="A3" s="36" t="s">
        <v>287</v>
      </c>
      <c r="B3" s="48" t="s">
        <v>0</v>
      </c>
      <c r="C3" s="38" t="s">
        <v>288</v>
      </c>
      <c r="D3" s="38" t="s">
        <v>6</v>
      </c>
      <c r="E3" s="40" t="s">
        <v>289</v>
      </c>
      <c r="F3" s="40" t="s">
        <v>5</v>
      </c>
      <c r="G3" s="40" t="s">
        <v>285</v>
      </c>
      <c r="H3" s="40"/>
      <c r="I3" s="40"/>
      <c r="J3" s="40"/>
      <c r="K3" s="40" t="s">
        <v>286</v>
      </c>
      <c r="L3" s="40"/>
      <c r="M3" s="40"/>
      <c r="N3" s="40"/>
      <c r="O3" s="40" t="s">
        <v>1</v>
      </c>
      <c r="P3" s="40" t="s">
        <v>3</v>
      </c>
      <c r="Q3" s="44" t="s">
        <v>2</v>
      </c>
    </row>
    <row r="4" spans="1:17" s="1" customFormat="1" ht="21" customHeight="1" thickBot="1">
      <c r="A4" s="37"/>
      <c r="B4" s="49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9"/>
      <c r="P4" s="39"/>
      <c r="Q4" s="45"/>
    </row>
    <row r="5" spans="1:17" ht="16">
      <c r="A5" s="46" t="s">
        <v>111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7">
      <c r="A6" s="8" t="s">
        <v>104</v>
      </c>
      <c r="B6" s="7" t="s">
        <v>246</v>
      </c>
      <c r="C6" s="7" t="s">
        <v>247</v>
      </c>
      <c r="D6" s="7" t="s">
        <v>248</v>
      </c>
      <c r="E6" s="7" t="s">
        <v>290</v>
      </c>
      <c r="F6" s="7" t="s">
        <v>251</v>
      </c>
      <c r="G6" s="13" t="s">
        <v>167</v>
      </c>
      <c r="H6" s="13" t="s">
        <v>119</v>
      </c>
      <c r="I6" s="14" t="s">
        <v>16</v>
      </c>
      <c r="J6" s="8"/>
      <c r="K6" s="13" t="s">
        <v>249</v>
      </c>
      <c r="L6" s="14" t="s">
        <v>28</v>
      </c>
      <c r="M6" s="14" t="s">
        <v>167</v>
      </c>
      <c r="N6" s="8"/>
      <c r="O6" s="8" t="str">
        <f>"82,5"</f>
        <v>82,5</v>
      </c>
      <c r="P6" s="8" t="str">
        <f>"82,6980"</f>
        <v>82,6980</v>
      </c>
      <c r="Q6" s="7" t="s">
        <v>250</v>
      </c>
    </row>
    <row r="7" spans="1:17">
      <c r="B7" s="5" t="s">
        <v>105</v>
      </c>
    </row>
    <row r="8" spans="1:17" ht="16">
      <c r="A8" s="41" t="s">
        <v>80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7">
      <c r="A9" s="8" t="s">
        <v>104</v>
      </c>
      <c r="B9" s="7" t="s">
        <v>236</v>
      </c>
      <c r="C9" s="7" t="s">
        <v>237</v>
      </c>
      <c r="D9" s="7" t="s">
        <v>139</v>
      </c>
      <c r="E9" s="7" t="s">
        <v>290</v>
      </c>
      <c r="F9" s="7" t="s">
        <v>238</v>
      </c>
      <c r="G9" s="14" t="s">
        <v>18</v>
      </c>
      <c r="H9" s="14" t="s">
        <v>18</v>
      </c>
      <c r="I9" s="13" t="s">
        <v>18</v>
      </c>
      <c r="J9" s="8"/>
      <c r="K9" s="13" t="s">
        <v>25</v>
      </c>
      <c r="L9" s="13" t="s">
        <v>239</v>
      </c>
      <c r="M9" s="13" t="s">
        <v>26</v>
      </c>
      <c r="N9" s="8"/>
      <c r="O9" s="8" t="str">
        <f>"155,0"</f>
        <v>155,0</v>
      </c>
      <c r="P9" s="8" t="str">
        <f>"96,5650"</f>
        <v>96,5650</v>
      </c>
      <c r="Q9" s="7"/>
    </row>
    <row r="10" spans="1:17">
      <c r="B10" s="5" t="s">
        <v>105</v>
      </c>
    </row>
  </sheetData>
  <mergeCells count="14">
    <mergeCell ref="A8:N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3"/>
  <sheetViews>
    <sheetView tabSelected="1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3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9.5" style="5" bestFit="1" customWidth="1"/>
    <col min="7" max="9" width="4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2.33203125" style="5" customWidth="1"/>
    <col min="14" max="16384" width="9.1640625" style="3"/>
  </cols>
  <sheetData>
    <row r="1" spans="1:13" s="2" customFormat="1" ht="29" customHeight="1">
      <c r="A1" s="28" t="s">
        <v>271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" customHeight="1" thickBot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287</v>
      </c>
      <c r="B3" s="48" t="s">
        <v>0</v>
      </c>
      <c r="C3" s="38" t="s">
        <v>288</v>
      </c>
      <c r="D3" s="38" t="s">
        <v>6</v>
      </c>
      <c r="E3" s="40" t="s">
        <v>289</v>
      </c>
      <c r="F3" s="40" t="s">
        <v>5</v>
      </c>
      <c r="G3" s="40" t="s">
        <v>285</v>
      </c>
      <c r="H3" s="40"/>
      <c r="I3" s="40"/>
      <c r="J3" s="40"/>
      <c r="K3" s="40" t="s">
        <v>212</v>
      </c>
      <c r="L3" s="40" t="s">
        <v>3</v>
      </c>
      <c r="M3" s="44" t="s">
        <v>2</v>
      </c>
    </row>
    <row r="4" spans="1:13" s="1" customFormat="1" ht="21" customHeight="1" thickBot="1">
      <c r="A4" s="37"/>
      <c r="B4" s="49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5"/>
    </row>
    <row r="5" spans="1:13" ht="16">
      <c r="A5" s="46" t="s">
        <v>57</v>
      </c>
      <c r="B5" s="46"/>
      <c r="C5" s="47"/>
      <c r="D5" s="47"/>
      <c r="E5" s="47"/>
      <c r="F5" s="47"/>
      <c r="G5" s="47"/>
      <c r="H5" s="47"/>
      <c r="I5" s="47"/>
      <c r="J5" s="47"/>
    </row>
    <row r="6" spans="1:13">
      <c r="A6" s="8" t="s">
        <v>104</v>
      </c>
      <c r="B6" s="7" t="s">
        <v>240</v>
      </c>
      <c r="C6" s="7" t="s">
        <v>257</v>
      </c>
      <c r="D6" s="7" t="s">
        <v>241</v>
      </c>
      <c r="E6" s="7" t="s">
        <v>291</v>
      </c>
      <c r="F6" s="7" t="s">
        <v>251</v>
      </c>
      <c r="G6" s="13" t="s">
        <v>17</v>
      </c>
      <c r="H6" s="13" t="s">
        <v>110</v>
      </c>
      <c r="I6" s="13" t="s">
        <v>25</v>
      </c>
      <c r="J6" s="8"/>
      <c r="K6" s="8" t="str">
        <f>"60,0"</f>
        <v>60,0</v>
      </c>
      <c r="L6" s="8" t="str">
        <f>"41,8530"</f>
        <v>41,8530</v>
      </c>
      <c r="M6" s="7"/>
    </row>
    <row r="7" spans="1:13">
      <c r="B7" s="5" t="s">
        <v>105</v>
      </c>
    </row>
    <row r="8" spans="1:13" ht="16">
      <c r="A8" s="41" t="s">
        <v>80</v>
      </c>
      <c r="B8" s="41"/>
      <c r="C8" s="41"/>
      <c r="D8" s="41"/>
      <c r="E8" s="41"/>
      <c r="F8" s="41"/>
      <c r="G8" s="41"/>
      <c r="H8" s="41"/>
      <c r="I8" s="41"/>
      <c r="J8" s="41"/>
    </row>
    <row r="9" spans="1:13">
      <c r="A9" s="8" t="s">
        <v>104</v>
      </c>
      <c r="B9" s="7" t="s">
        <v>242</v>
      </c>
      <c r="C9" s="7" t="s">
        <v>258</v>
      </c>
      <c r="D9" s="7" t="s">
        <v>243</v>
      </c>
      <c r="E9" s="7" t="s">
        <v>294</v>
      </c>
      <c r="F9" s="7" t="s">
        <v>252</v>
      </c>
      <c r="G9" s="13" t="s">
        <v>120</v>
      </c>
      <c r="H9" s="13" t="s">
        <v>14</v>
      </c>
      <c r="I9" s="13" t="s">
        <v>29</v>
      </c>
      <c r="J9" s="8"/>
      <c r="K9" s="8" t="str">
        <f>"72,5"</f>
        <v>72,5</v>
      </c>
      <c r="L9" s="8" t="str">
        <f>"47,0152"</f>
        <v>47,0152</v>
      </c>
      <c r="M9" s="7"/>
    </row>
    <row r="10" spans="1:13">
      <c r="B10" s="5" t="s">
        <v>105</v>
      </c>
    </row>
    <row r="11" spans="1:13" ht="16">
      <c r="A11" s="41" t="s">
        <v>85</v>
      </c>
      <c r="B11" s="41"/>
      <c r="C11" s="41"/>
      <c r="D11" s="41"/>
      <c r="E11" s="41"/>
      <c r="F11" s="41"/>
      <c r="G11" s="41"/>
      <c r="H11" s="41"/>
      <c r="I11" s="41"/>
      <c r="J11" s="41"/>
    </row>
    <row r="12" spans="1:13">
      <c r="A12" s="8" t="s">
        <v>104</v>
      </c>
      <c r="B12" s="7" t="s">
        <v>217</v>
      </c>
      <c r="C12" s="7" t="s">
        <v>244</v>
      </c>
      <c r="D12" s="7" t="s">
        <v>245</v>
      </c>
      <c r="E12" s="7" t="s">
        <v>290</v>
      </c>
      <c r="F12" s="7" t="s">
        <v>251</v>
      </c>
      <c r="G12" s="13" t="s">
        <v>25</v>
      </c>
      <c r="H12" s="13" t="s">
        <v>15</v>
      </c>
      <c r="I12" s="13" t="s">
        <v>29</v>
      </c>
      <c r="J12" s="8"/>
      <c r="K12" s="8" t="str">
        <f>"72,5"</f>
        <v>72,5</v>
      </c>
      <c r="L12" s="8" t="str">
        <f>"42,8946"</f>
        <v>42,8946</v>
      </c>
      <c r="M12" s="7"/>
    </row>
    <row r="13" spans="1:13">
      <c r="B13" s="5" t="s">
        <v>105</v>
      </c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6.832031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5.83203125" style="5" bestFit="1" customWidth="1"/>
    <col min="7" max="9" width="4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2" style="5" customWidth="1"/>
    <col min="14" max="16384" width="9.1640625" style="3"/>
  </cols>
  <sheetData>
    <row r="1" spans="1:13" s="2" customFormat="1" ht="29" customHeight="1">
      <c r="A1" s="28" t="s">
        <v>272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" customHeight="1" thickBot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287</v>
      </c>
      <c r="B3" s="48" t="s">
        <v>0</v>
      </c>
      <c r="C3" s="38" t="s">
        <v>288</v>
      </c>
      <c r="D3" s="38" t="s">
        <v>6</v>
      </c>
      <c r="E3" s="40" t="s">
        <v>289</v>
      </c>
      <c r="F3" s="40" t="s">
        <v>5</v>
      </c>
      <c r="G3" s="40" t="s">
        <v>285</v>
      </c>
      <c r="H3" s="40"/>
      <c r="I3" s="40"/>
      <c r="J3" s="40"/>
      <c r="K3" s="40" t="s">
        <v>212</v>
      </c>
      <c r="L3" s="40" t="s">
        <v>3</v>
      </c>
      <c r="M3" s="44" t="s">
        <v>2</v>
      </c>
    </row>
    <row r="4" spans="1:13" s="1" customFormat="1" ht="21" customHeight="1" thickBot="1">
      <c r="A4" s="37"/>
      <c r="B4" s="49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5"/>
    </row>
    <row r="5" spans="1:13" ht="16">
      <c r="A5" s="46" t="s">
        <v>80</v>
      </c>
      <c r="B5" s="46"/>
      <c r="C5" s="47"/>
      <c r="D5" s="47"/>
      <c r="E5" s="47"/>
      <c r="F5" s="47"/>
      <c r="G5" s="47"/>
      <c r="H5" s="47"/>
      <c r="I5" s="47"/>
      <c r="J5" s="47"/>
    </row>
    <row r="6" spans="1:13">
      <c r="A6" s="8" t="s">
        <v>104</v>
      </c>
      <c r="B6" s="7" t="s">
        <v>236</v>
      </c>
      <c r="C6" s="7" t="s">
        <v>237</v>
      </c>
      <c r="D6" s="7" t="s">
        <v>139</v>
      </c>
      <c r="E6" s="7" t="s">
        <v>290</v>
      </c>
      <c r="F6" s="7" t="s">
        <v>238</v>
      </c>
      <c r="G6" s="13" t="s">
        <v>25</v>
      </c>
      <c r="H6" s="13" t="s">
        <v>239</v>
      </c>
      <c r="I6" s="13" t="s">
        <v>26</v>
      </c>
      <c r="J6" s="8"/>
      <c r="K6" s="8" t="str">
        <f>"75,0"</f>
        <v>75,0</v>
      </c>
      <c r="L6" s="8" t="str">
        <f>"46,7250"</f>
        <v>46,7250</v>
      </c>
      <c r="M6" s="7"/>
    </row>
    <row r="7" spans="1:13">
      <c r="B7" s="5" t="s">
        <v>105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Лист5">
    <pageSetUpPr fitToPage="1"/>
  </sheetPr>
  <dimension ref="A1:U31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21.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29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21.6640625" style="5" customWidth="1"/>
    <col min="22" max="16384" width="9.1640625" style="3"/>
  </cols>
  <sheetData>
    <row r="1" spans="1:21" s="2" customFormat="1" ht="29" customHeight="1">
      <c r="A1" s="28" t="s">
        <v>282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</row>
    <row r="2" spans="1:21" s="2" customFormat="1" ht="62" customHeight="1" thickBot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s="1" customFormat="1" ht="12.75" customHeight="1">
      <c r="A3" s="36" t="s">
        <v>287</v>
      </c>
      <c r="B3" s="48" t="s">
        <v>0</v>
      </c>
      <c r="C3" s="38" t="s">
        <v>288</v>
      </c>
      <c r="D3" s="38" t="s">
        <v>6</v>
      </c>
      <c r="E3" s="40" t="s">
        <v>289</v>
      </c>
      <c r="F3" s="40" t="s">
        <v>5</v>
      </c>
      <c r="G3" s="40" t="s">
        <v>7</v>
      </c>
      <c r="H3" s="40"/>
      <c r="I3" s="40"/>
      <c r="J3" s="40"/>
      <c r="K3" s="40" t="s">
        <v>8</v>
      </c>
      <c r="L3" s="40"/>
      <c r="M3" s="40"/>
      <c r="N3" s="40"/>
      <c r="O3" s="40" t="s">
        <v>9</v>
      </c>
      <c r="P3" s="40"/>
      <c r="Q3" s="40"/>
      <c r="R3" s="40"/>
      <c r="S3" s="40" t="s">
        <v>1</v>
      </c>
      <c r="T3" s="40" t="s">
        <v>3</v>
      </c>
      <c r="U3" s="44" t="s">
        <v>2</v>
      </c>
    </row>
    <row r="4" spans="1:21" s="1" customFormat="1" ht="21" customHeight="1" thickBot="1">
      <c r="A4" s="37"/>
      <c r="B4" s="49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9"/>
      <c r="T4" s="39"/>
      <c r="U4" s="45"/>
    </row>
    <row r="5" spans="1:21" ht="16">
      <c r="A5" s="46" t="s">
        <v>10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21">
      <c r="A6" s="8" t="s">
        <v>104</v>
      </c>
      <c r="B6" s="7" t="s">
        <v>11</v>
      </c>
      <c r="C6" s="7" t="s">
        <v>12</v>
      </c>
      <c r="D6" s="7" t="s">
        <v>13</v>
      </c>
      <c r="E6" s="7" t="s">
        <v>292</v>
      </c>
      <c r="F6" s="7" t="s">
        <v>252</v>
      </c>
      <c r="G6" s="13" t="s">
        <v>14</v>
      </c>
      <c r="H6" s="13" t="s">
        <v>15</v>
      </c>
      <c r="I6" s="8"/>
      <c r="J6" s="8"/>
      <c r="K6" s="13" t="s">
        <v>16</v>
      </c>
      <c r="L6" s="14" t="s">
        <v>17</v>
      </c>
      <c r="M6" s="13" t="s">
        <v>17</v>
      </c>
      <c r="N6" s="8"/>
      <c r="O6" s="13" t="s">
        <v>15</v>
      </c>
      <c r="P6" s="13" t="s">
        <v>18</v>
      </c>
      <c r="Q6" s="14" t="s">
        <v>19</v>
      </c>
      <c r="R6" s="8"/>
      <c r="S6" s="8" t="str">
        <f>"200,0"</f>
        <v>200,0</v>
      </c>
      <c r="T6" s="8" t="str">
        <f>"253,0800"</f>
        <v>253,0800</v>
      </c>
      <c r="U6" s="7" t="s">
        <v>20</v>
      </c>
    </row>
    <row r="7" spans="1:21">
      <c r="B7" s="5" t="s">
        <v>105</v>
      </c>
    </row>
    <row r="8" spans="1:21" ht="16">
      <c r="A8" s="41" t="s">
        <v>21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</row>
    <row r="9" spans="1:21">
      <c r="A9" s="8" t="s">
        <v>104</v>
      </c>
      <c r="B9" s="7" t="s">
        <v>22</v>
      </c>
      <c r="C9" s="7" t="s">
        <v>23</v>
      </c>
      <c r="D9" s="7" t="s">
        <v>24</v>
      </c>
      <c r="E9" s="7" t="s">
        <v>290</v>
      </c>
      <c r="F9" s="7" t="s">
        <v>251</v>
      </c>
      <c r="G9" s="13" t="s">
        <v>17</v>
      </c>
      <c r="H9" s="13" t="s">
        <v>25</v>
      </c>
      <c r="I9" s="14" t="s">
        <v>26</v>
      </c>
      <c r="J9" s="8"/>
      <c r="K9" s="13" t="s">
        <v>27</v>
      </c>
      <c r="L9" s="14" t="s">
        <v>28</v>
      </c>
      <c r="M9" s="14" t="s">
        <v>28</v>
      </c>
      <c r="N9" s="8"/>
      <c r="O9" s="13" t="s">
        <v>14</v>
      </c>
      <c r="P9" s="13" t="s">
        <v>29</v>
      </c>
      <c r="Q9" s="13" t="s">
        <v>30</v>
      </c>
      <c r="R9" s="8"/>
      <c r="S9" s="8" t="str">
        <f>"172,5"</f>
        <v>172,5</v>
      </c>
      <c r="T9" s="8" t="str">
        <f>"203,8260"</f>
        <v>203,8260</v>
      </c>
      <c r="U9" s="7" t="s">
        <v>31</v>
      </c>
    </row>
    <row r="10" spans="1:21">
      <c r="B10" s="5" t="s">
        <v>105</v>
      </c>
    </row>
    <row r="11" spans="1:21" ht="16">
      <c r="A11" s="41" t="s">
        <v>32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  <row r="12" spans="1:21">
      <c r="A12" s="8" t="s">
        <v>104</v>
      </c>
      <c r="B12" s="7" t="s">
        <v>33</v>
      </c>
      <c r="C12" s="7" t="s">
        <v>34</v>
      </c>
      <c r="D12" s="7" t="s">
        <v>35</v>
      </c>
      <c r="E12" s="7" t="s">
        <v>292</v>
      </c>
      <c r="F12" s="7" t="s">
        <v>252</v>
      </c>
      <c r="G12" s="13" t="s">
        <v>36</v>
      </c>
      <c r="H12" s="13" t="s">
        <v>37</v>
      </c>
      <c r="I12" s="13" t="s">
        <v>38</v>
      </c>
      <c r="J12" s="8"/>
      <c r="K12" s="13" t="s">
        <v>17</v>
      </c>
      <c r="L12" s="13" t="s">
        <v>25</v>
      </c>
      <c r="M12" s="14" t="s">
        <v>15</v>
      </c>
      <c r="N12" s="8"/>
      <c r="O12" s="13" t="s">
        <v>38</v>
      </c>
      <c r="P12" s="13" t="s">
        <v>39</v>
      </c>
      <c r="Q12" s="13" t="s">
        <v>40</v>
      </c>
      <c r="R12" s="8"/>
      <c r="S12" s="8" t="str">
        <f>"280,0"</f>
        <v>280,0</v>
      </c>
      <c r="T12" s="8" t="str">
        <f>"300,3560"</f>
        <v>300,3560</v>
      </c>
      <c r="U12" s="7" t="s">
        <v>20</v>
      </c>
    </row>
    <row r="13" spans="1:21">
      <c r="B13" s="5" t="s">
        <v>105</v>
      </c>
    </row>
    <row r="14" spans="1:21" ht="16">
      <c r="A14" s="41" t="s">
        <v>32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</row>
    <row r="15" spans="1:21">
      <c r="A15" s="10" t="s">
        <v>104</v>
      </c>
      <c r="B15" s="9" t="s">
        <v>41</v>
      </c>
      <c r="C15" s="9" t="s">
        <v>42</v>
      </c>
      <c r="D15" s="9" t="s">
        <v>43</v>
      </c>
      <c r="E15" s="9" t="s">
        <v>292</v>
      </c>
      <c r="F15" s="9" t="s">
        <v>253</v>
      </c>
      <c r="G15" s="15" t="s">
        <v>18</v>
      </c>
      <c r="H15" s="15" t="s">
        <v>18</v>
      </c>
      <c r="I15" s="16" t="s">
        <v>18</v>
      </c>
      <c r="J15" s="10"/>
      <c r="K15" s="15" t="s">
        <v>18</v>
      </c>
      <c r="L15" s="16" t="s">
        <v>18</v>
      </c>
      <c r="M15" s="15" t="s">
        <v>19</v>
      </c>
      <c r="N15" s="10"/>
      <c r="O15" s="16" t="s">
        <v>38</v>
      </c>
      <c r="P15" s="16" t="s">
        <v>44</v>
      </c>
      <c r="Q15" s="16" t="s">
        <v>45</v>
      </c>
      <c r="R15" s="10"/>
      <c r="S15" s="10" t="str">
        <f>"285,0"</f>
        <v>285,0</v>
      </c>
      <c r="T15" s="10" t="str">
        <f>"237,7185"</f>
        <v>237,7185</v>
      </c>
      <c r="U15" s="9" t="s">
        <v>46</v>
      </c>
    </row>
    <row r="16" spans="1:21">
      <c r="A16" s="12" t="s">
        <v>104</v>
      </c>
      <c r="B16" s="11" t="s">
        <v>47</v>
      </c>
      <c r="C16" s="11" t="s">
        <v>48</v>
      </c>
      <c r="D16" s="11" t="s">
        <v>49</v>
      </c>
      <c r="E16" s="11" t="s">
        <v>290</v>
      </c>
      <c r="F16" s="11" t="s">
        <v>251</v>
      </c>
      <c r="G16" s="17" t="s">
        <v>50</v>
      </c>
      <c r="H16" s="17" t="s">
        <v>51</v>
      </c>
      <c r="I16" s="17" t="s">
        <v>52</v>
      </c>
      <c r="J16" s="12"/>
      <c r="K16" s="17" t="s">
        <v>38</v>
      </c>
      <c r="L16" s="18" t="s">
        <v>53</v>
      </c>
      <c r="M16" s="17" t="s">
        <v>53</v>
      </c>
      <c r="N16" s="12"/>
      <c r="O16" s="17" t="s">
        <v>54</v>
      </c>
      <c r="P16" s="17" t="s">
        <v>55</v>
      </c>
      <c r="Q16" s="18" t="s">
        <v>56</v>
      </c>
      <c r="R16" s="12"/>
      <c r="S16" s="12" t="str">
        <f>"475,0"</f>
        <v>475,0</v>
      </c>
      <c r="T16" s="12" t="str">
        <f>"369,3125"</f>
        <v>369,3125</v>
      </c>
      <c r="U16" s="11"/>
    </row>
    <row r="17" spans="1:21">
      <c r="B17" s="5" t="s">
        <v>105</v>
      </c>
    </row>
    <row r="18" spans="1:21" ht="16">
      <c r="A18" s="41" t="s">
        <v>57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</row>
    <row r="19" spans="1:21">
      <c r="A19" s="8" t="s">
        <v>104</v>
      </c>
      <c r="B19" s="7" t="s">
        <v>58</v>
      </c>
      <c r="C19" s="7" t="s">
        <v>59</v>
      </c>
      <c r="D19" s="7" t="s">
        <v>60</v>
      </c>
      <c r="E19" s="7" t="s">
        <v>290</v>
      </c>
      <c r="F19" s="7" t="s">
        <v>256</v>
      </c>
      <c r="G19" s="13" t="s">
        <v>51</v>
      </c>
      <c r="H19" s="13" t="s">
        <v>52</v>
      </c>
      <c r="I19" s="14" t="s">
        <v>61</v>
      </c>
      <c r="J19" s="8"/>
      <c r="K19" s="13" t="s">
        <v>53</v>
      </c>
      <c r="L19" s="14" t="s">
        <v>62</v>
      </c>
      <c r="M19" s="13" t="s">
        <v>44</v>
      </c>
      <c r="N19" s="8"/>
      <c r="O19" s="13" t="s">
        <v>63</v>
      </c>
      <c r="P19" s="13" t="s">
        <v>55</v>
      </c>
      <c r="Q19" s="13" t="s">
        <v>56</v>
      </c>
      <c r="R19" s="8"/>
      <c r="S19" s="8" t="str">
        <f>"490,0"</f>
        <v>490,0</v>
      </c>
      <c r="T19" s="8" t="str">
        <f>"365,1970"</f>
        <v>365,1970</v>
      </c>
      <c r="U19" s="7" t="s">
        <v>64</v>
      </c>
    </row>
    <row r="20" spans="1:21">
      <c r="B20" s="5" t="s">
        <v>105</v>
      </c>
    </row>
    <row r="21" spans="1:21" ht="16">
      <c r="A21" s="41" t="s">
        <v>65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</row>
    <row r="22" spans="1:21">
      <c r="A22" s="10" t="s">
        <v>104</v>
      </c>
      <c r="B22" s="9" t="s">
        <v>66</v>
      </c>
      <c r="C22" s="9" t="s">
        <v>67</v>
      </c>
      <c r="D22" s="9" t="s">
        <v>68</v>
      </c>
      <c r="E22" s="9" t="s">
        <v>290</v>
      </c>
      <c r="F22" s="9" t="s">
        <v>251</v>
      </c>
      <c r="G22" s="16" t="s">
        <v>69</v>
      </c>
      <c r="H22" s="16" t="s">
        <v>70</v>
      </c>
      <c r="I22" s="15" t="s">
        <v>71</v>
      </c>
      <c r="J22" s="10"/>
      <c r="K22" s="16" t="s">
        <v>40</v>
      </c>
      <c r="L22" s="16" t="s">
        <v>45</v>
      </c>
      <c r="M22" s="15" t="s">
        <v>72</v>
      </c>
      <c r="N22" s="10"/>
      <c r="O22" s="16" t="s">
        <v>73</v>
      </c>
      <c r="P22" s="16" t="s">
        <v>74</v>
      </c>
      <c r="Q22" s="15" t="s">
        <v>75</v>
      </c>
      <c r="R22" s="10"/>
      <c r="S22" s="10" t="str">
        <f>"615,0"</f>
        <v>615,0</v>
      </c>
      <c r="T22" s="10" t="str">
        <f>"422,8740"</f>
        <v>422,8740</v>
      </c>
      <c r="U22" s="9"/>
    </row>
    <row r="23" spans="1:21">
      <c r="A23" s="12" t="s">
        <v>106</v>
      </c>
      <c r="B23" s="11" t="s">
        <v>76</v>
      </c>
      <c r="C23" s="11" t="s">
        <v>77</v>
      </c>
      <c r="D23" s="11" t="s">
        <v>78</v>
      </c>
      <c r="E23" s="11" t="s">
        <v>290</v>
      </c>
      <c r="F23" s="11" t="s">
        <v>251</v>
      </c>
      <c r="G23" s="17" t="s">
        <v>79</v>
      </c>
      <c r="H23" s="17" t="s">
        <v>50</v>
      </c>
      <c r="I23" s="17" t="s">
        <v>51</v>
      </c>
      <c r="J23" s="12"/>
      <c r="K23" s="17" t="s">
        <v>62</v>
      </c>
      <c r="L23" s="18" t="s">
        <v>44</v>
      </c>
      <c r="M23" s="17" t="s">
        <v>44</v>
      </c>
      <c r="N23" s="12"/>
      <c r="O23" s="17" t="s">
        <v>50</v>
      </c>
      <c r="P23" s="17" t="s">
        <v>52</v>
      </c>
      <c r="Q23" s="17" t="s">
        <v>61</v>
      </c>
      <c r="R23" s="12"/>
      <c r="S23" s="12" t="str">
        <f>"440,0"</f>
        <v>440,0</v>
      </c>
      <c r="T23" s="12" t="str">
        <f>"301,5760"</f>
        <v>301,5760</v>
      </c>
      <c r="U23" s="11"/>
    </row>
    <row r="24" spans="1:21">
      <c r="B24" s="5" t="s">
        <v>105</v>
      </c>
    </row>
    <row r="25" spans="1:21" ht="16">
      <c r="A25" s="41" t="s">
        <v>80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6" spans="1:21">
      <c r="A26" s="8" t="s">
        <v>104</v>
      </c>
      <c r="B26" s="7" t="s">
        <v>81</v>
      </c>
      <c r="C26" s="7" t="s">
        <v>82</v>
      </c>
      <c r="D26" s="7" t="s">
        <v>83</v>
      </c>
      <c r="E26" s="7" t="s">
        <v>292</v>
      </c>
      <c r="F26" s="7" t="s">
        <v>253</v>
      </c>
      <c r="G26" s="13" t="s">
        <v>38</v>
      </c>
      <c r="H26" s="13" t="s">
        <v>53</v>
      </c>
      <c r="I26" s="13" t="s">
        <v>84</v>
      </c>
      <c r="J26" s="8"/>
      <c r="K26" s="13" t="s">
        <v>14</v>
      </c>
      <c r="L26" s="14" t="s">
        <v>15</v>
      </c>
      <c r="M26" s="13" t="s">
        <v>29</v>
      </c>
      <c r="N26" s="8"/>
      <c r="O26" s="13" t="s">
        <v>53</v>
      </c>
      <c r="P26" s="14" t="s">
        <v>62</v>
      </c>
      <c r="Q26" s="14" t="s">
        <v>39</v>
      </c>
      <c r="R26" s="8"/>
      <c r="S26" s="8" t="str">
        <f>"285,0"</f>
        <v>285,0</v>
      </c>
      <c r="T26" s="8" t="str">
        <f>"183,3120"</f>
        <v>183,3120</v>
      </c>
      <c r="U26" s="7" t="s">
        <v>46</v>
      </c>
    </row>
    <row r="27" spans="1:21">
      <c r="B27" s="5" t="s">
        <v>105</v>
      </c>
    </row>
    <row r="28" spans="1:21" ht="16">
      <c r="A28" s="41" t="s">
        <v>85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1">
      <c r="A29" s="10" t="s">
        <v>104</v>
      </c>
      <c r="B29" s="9" t="s">
        <v>86</v>
      </c>
      <c r="C29" s="9" t="s">
        <v>87</v>
      </c>
      <c r="D29" s="9" t="s">
        <v>88</v>
      </c>
      <c r="E29" s="9" t="s">
        <v>290</v>
      </c>
      <c r="F29" s="9" t="s">
        <v>252</v>
      </c>
      <c r="G29" s="16" t="s">
        <v>63</v>
      </c>
      <c r="H29" s="16" t="s">
        <v>89</v>
      </c>
      <c r="I29" s="16" t="s">
        <v>90</v>
      </c>
      <c r="J29" s="10"/>
      <c r="K29" s="16" t="s">
        <v>50</v>
      </c>
      <c r="L29" s="16" t="s">
        <v>91</v>
      </c>
      <c r="M29" s="15" t="s">
        <v>92</v>
      </c>
      <c r="N29" s="10"/>
      <c r="O29" s="16" t="s">
        <v>70</v>
      </c>
      <c r="P29" s="16" t="s">
        <v>93</v>
      </c>
      <c r="Q29" s="16" t="s">
        <v>74</v>
      </c>
      <c r="R29" s="10"/>
      <c r="S29" s="10" t="str">
        <f>"635,0"</f>
        <v>635,0</v>
      </c>
      <c r="T29" s="10" t="str">
        <f>"390,8425"</f>
        <v>390,8425</v>
      </c>
      <c r="U29" s="9" t="s">
        <v>94</v>
      </c>
    </row>
    <row r="30" spans="1:21">
      <c r="A30" s="12" t="s">
        <v>106</v>
      </c>
      <c r="B30" s="11" t="s">
        <v>95</v>
      </c>
      <c r="C30" s="11" t="s">
        <v>96</v>
      </c>
      <c r="D30" s="11" t="s">
        <v>97</v>
      </c>
      <c r="E30" s="11" t="s">
        <v>290</v>
      </c>
      <c r="F30" s="11" t="s">
        <v>251</v>
      </c>
      <c r="G30" s="17" t="s">
        <v>98</v>
      </c>
      <c r="H30" s="17" t="s">
        <v>63</v>
      </c>
      <c r="I30" s="12"/>
      <c r="J30" s="12"/>
      <c r="K30" s="17" t="s">
        <v>99</v>
      </c>
      <c r="L30" s="17" t="s">
        <v>79</v>
      </c>
      <c r="M30" s="12"/>
      <c r="N30" s="12"/>
      <c r="O30" s="18" t="s">
        <v>100</v>
      </c>
      <c r="P30" s="17" t="s">
        <v>101</v>
      </c>
      <c r="Q30" s="17" t="s">
        <v>73</v>
      </c>
      <c r="R30" s="12"/>
      <c r="S30" s="12" t="str">
        <f>"580,0"</f>
        <v>580,0</v>
      </c>
      <c r="T30" s="12" t="str">
        <f>"355,8880"</f>
        <v>355,8880</v>
      </c>
      <c r="U30" s="11" t="s">
        <v>102</v>
      </c>
    </row>
    <row r="31" spans="1:21">
      <c r="B31" s="5" t="s">
        <v>105</v>
      </c>
    </row>
  </sheetData>
  <mergeCells count="21">
    <mergeCell ref="A21:R21"/>
    <mergeCell ref="A25:R25"/>
    <mergeCell ref="A28:R28"/>
    <mergeCell ref="B3:B4"/>
    <mergeCell ref="A5:R5"/>
    <mergeCell ref="A8:R8"/>
    <mergeCell ref="A11:R11"/>
    <mergeCell ref="A14:R14"/>
    <mergeCell ref="A18:R18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U14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8.832031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9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24" bestFit="1" customWidth="1"/>
    <col min="20" max="20" width="8.5" style="6" bestFit="1" customWidth="1"/>
    <col min="21" max="21" width="22.1640625" style="5" customWidth="1"/>
    <col min="22" max="16384" width="9.1640625" style="3"/>
  </cols>
  <sheetData>
    <row r="1" spans="1:21" s="2" customFormat="1" ht="29" customHeight="1">
      <c r="A1" s="28" t="s">
        <v>279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</row>
    <row r="2" spans="1:21" s="2" customFormat="1" ht="62" customHeight="1" thickBot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s="1" customFormat="1" ht="12.75" customHeight="1">
      <c r="A3" s="36" t="s">
        <v>287</v>
      </c>
      <c r="B3" s="48" t="s">
        <v>0</v>
      </c>
      <c r="C3" s="38" t="s">
        <v>288</v>
      </c>
      <c r="D3" s="38" t="s">
        <v>6</v>
      </c>
      <c r="E3" s="40" t="s">
        <v>289</v>
      </c>
      <c r="F3" s="40" t="s">
        <v>5</v>
      </c>
      <c r="G3" s="40" t="s">
        <v>7</v>
      </c>
      <c r="H3" s="40"/>
      <c r="I3" s="40"/>
      <c r="J3" s="40"/>
      <c r="K3" s="40" t="s">
        <v>8</v>
      </c>
      <c r="L3" s="40"/>
      <c r="M3" s="40"/>
      <c r="N3" s="40"/>
      <c r="O3" s="40" t="s">
        <v>9</v>
      </c>
      <c r="P3" s="40"/>
      <c r="Q3" s="40"/>
      <c r="R3" s="40"/>
      <c r="S3" s="42" t="s">
        <v>1</v>
      </c>
      <c r="T3" s="40" t="s">
        <v>3</v>
      </c>
      <c r="U3" s="44" t="s">
        <v>2</v>
      </c>
    </row>
    <row r="4" spans="1:21" s="1" customFormat="1" ht="21" customHeight="1" thickBot="1">
      <c r="A4" s="37"/>
      <c r="B4" s="49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3"/>
      <c r="T4" s="39"/>
      <c r="U4" s="45"/>
    </row>
    <row r="5" spans="1:21" ht="16">
      <c r="A5" s="46" t="s">
        <v>163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21">
      <c r="A6" s="8" t="s">
        <v>104</v>
      </c>
      <c r="B6" s="7" t="s">
        <v>164</v>
      </c>
      <c r="C6" s="7" t="s">
        <v>165</v>
      </c>
      <c r="D6" s="7" t="s">
        <v>166</v>
      </c>
      <c r="E6" s="7" t="s">
        <v>290</v>
      </c>
      <c r="F6" s="7" t="s">
        <v>255</v>
      </c>
      <c r="G6" s="13" t="s">
        <v>25</v>
      </c>
      <c r="H6" s="13" t="s">
        <v>15</v>
      </c>
      <c r="I6" s="13" t="s">
        <v>26</v>
      </c>
      <c r="J6" s="8"/>
      <c r="K6" s="13" t="s">
        <v>27</v>
      </c>
      <c r="L6" s="13" t="s">
        <v>28</v>
      </c>
      <c r="M6" s="14" t="s">
        <v>167</v>
      </c>
      <c r="N6" s="8"/>
      <c r="O6" s="13" t="s">
        <v>18</v>
      </c>
      <c r="P6" s="13" t="s">
        <v>36</v>
      </c>
      <c r="Q6" s="13" t="s">
        <v>19</v>
      </c>
      <c r="R6" s="8"/>
      <c r="S6" s="23" t="str">
        <f>"205,0"</f>
        <v>205,0</v>
      </c>
      <c r="T6" s="8" t="str">
        <f>"290,8540"</f>
        <v>290,8540</v>
      </c>
      <c r="U6" s="7" t="s">
        <v>284</v>
      </c>
    </row>
    <row r="7" spans="1:21">
      <c r="B7" s="5" t="s">
        <v>105</v>
      </c>
    </row>
    <row r="8" spans="1:21" ht="16">
      <c r="A8" s="41" t="s">
        <v>168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</row>
    <row r="9" spans="1:21">
      <c r="A9" s="8" t="s">
        <v>146</v>
      </c>
      <c r="B9" s="7" t="s">
        <v>169</v>
      </c>
      <c r="C9" s="7" t="s">
        <v>259</v>
      </c>
      <c r="D9" s="7" t="s">
        <v>170</v>
      </c>
      <c r="E9" s="7" t="s">
        <v>293</v>
      </c>
      <c r="F9" s="7" t="s">
        <v>251</v>
      </c>
      <c r="G9" s="14" t="s">
        <v>19</v>
      </c>
      <c r="H9" s="14" t="s">
        <v>19</v>
      </c>
      <c r="I9" s="8"/>
      <c r="J9" s="8"/>
      <c r="K9" s="14"/>
      <c r="L9" s="8"/>
      <c r="M9" s="8"/>
      <c r="N9" s="8"/>
      <c r="O9" s="14"/>
      <c r="P9" s="8"/>
      <c r="Q9" s="8"/>
      <c r="R9" s="8"/>
      <c r="S9" s="23">
        <v>0</v>
      </c>
      <c r="T9" s="8" t="str">
        <f>"0,0000"</f>
        <v>0,0000</v>
      </c>
      <c r="U9" s="7" t="s">
        <v>171</v>
      </c>
    </row>
    <row r="10" spans="1:21">
      <c r="B10" s="5" t="s">
        <v>105</v>
      </c>
    </row>
    <row r="11" spans="1:21" ht="16">
      <c r="A11" s="41" t="s">
        <v>85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  <row r="12" spans="1:21">
      <c r="A12" s="10" t="s">
        <v>104</v>
      </c>
      <c r="B12" s="9" t="s">
        <v>172</v>
      </c>
      <c r="C12" s="9" t="s">
        <v>173</v>
      </c>
      <c r="D12" s="9" t="s">
        <v>174</v>
      </c>
      <c r="E12" s="9" t="s">
        <v>290</v>
      </c>
      <c r="F12" s="9" t="s">
        <v>251</v>
      </c>
      <c r="G12" s="16" t="s">
        <v>98</v>
      </c>
      <c r="H12" s="15" t="s">
        <v>63</v>
      </c>
      <c r="I12" s="15" t="s">
        <v>63</v>
      </c>
      <c r="J12" s="10"/>
      <c r="K12" s="16" t="s">
        <v>126</v>
      </c>
      <c r="L12" s="15" t="s">
        <v>51</v>
      </c>
      <c r="M12" s="16" t="s">
        <v>52</v>
      </c>
      <c r="N12" s="10"/>
      <c r="O12" s="16" t="s">
        <v>98</v>
      </c>
      <c r="P12" s="16" t="s">
        <v>54</v>
      </c>
      <c r="Q12" s="16" t="s">
        <v>56</v>
      </c>
      <c r="R12" s="10"/>
      <c r="S12" s="25" t="str">
        <f>"565,0"</f>
        <v>565,0</v>
      </c>
      <c r="T12" s="10" t="str">
        <f>"355,8370"</f>
        <v>355,8370</v>
      </c>
      <c r="U12" s="9"/>
    </row>
    <row r="13" spans="1:21">
      <c r="A13" s="12" t="s">
        <v>104</v>
      </c>
      <c r="B13" s="11" t="s">
        <v>175</v>
      </c>
      <c r="C13" s="11" t="s">
        <v>260</v>
      </c>
      <c r="D13" s="11" t="s">
        <v>176</v>
      </c>
      <c r="E13" s="11" t="s">
        <v>294</v>
      </c>
      <c r="F13" s="11" t="s">
        <v>251</v>
      </c>
      <c r="G13" s="18" t="s">
        <v>177</v>
      </c>
      <c r="H13" s="17" t="s">
        <v>177</v>
      </c>
      <c r="I13" s="17" t="s">
        <v>98</v>
      </c>
      <c r="J13" s="12"/>
      <c r="K13" s="17" t="s">
        <v>40</v>
      </c>
      <c r="L13" s="17" t="s">
        <v>72</v>
      </c>
      <c r="M13" s="18" t="s">
        <v>99</v>
      </c>
      <c r="N13" s="12"/>
      <c r="O13" s="18" t="s">
        <v>90</v>
      </c>
      <c r="P13" s="17" t="s">
        <v>90</v>
      </c>
      <c r="Q13" s="18" t="s">
        <v>178</v>
      </c>
      <c r="R13" s="12"/>
      <c r="S13" s="27" t="str">
        <f>"537,5"</f>
        <v>537,5</v>
      </c>
      <c r="T13" s="12" t="str">
        <f>"344,4900"</f>
        <v>344,4900</v>
      </c>
      <c r="U13" s="11"/>
    </row>
    <row r="14" spans="1:21">
      <c r="B14" s="5" t="s">
        <v>105</v>
      </c>
    </row>
  </sheetData>
  <mergeCells count="16">
    <mergeCell ref="A8:R8"/>
    <mergeCell ref="A11:R11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U13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9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24" bestFit="1" customWidth="1"/>
    <col min="20" max="20" width="8.5" style="6" bestFit="1" customWidth="1"/>
    <col min="21" max="21" width="21.1640625" style="5" customWidth="1"/>
    <col min="22" max="16384" width="9.1640625" style="3"/>
  </cols>
  <sheetData>
    <row r="1" spans="1:21" s="2" customFormat="1" ht="29" customHeight="1">
      <c r="A1" s="28" t="s">
        <v>280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</row>
    <row r="2" spans="1:21" s="2" customFormat="1" ht="62" customHeight="1" thickBot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s="1" customFormat="1" ht="12.75" customHeight="1">
      <c r="A3" s="36" t="s">
        <v>287</v>
      </c>
      <c r="B3" s="48" t="s">
        <v>0</v>
      </c>
      <c r="C3" s="38" t="s">
        <v>288</v>
      </c>
      <c r="D3" s="38" t="s">
        <v>6</v>
      </c>
      <c r="E3" s="40" t="s">
        <v>289</v>
      </c>
      <c r="F3" s="40" t="s">
        <v>5</v>
      </c>
      <c r="G3" s="40" t="s">
        <v>7</v>
      </c>
      <c r="H3" s="40"/>
      <c r="I3" s="40"/>
      <c r="J3" s="40"/>
      <c r="K3" s="40" t="s">
        <v>8</v>
      </c>
      <c r="L3" s="40"/>
      <c r="M3" s="40"/>
      <c r="N3" s="40"/>
      <c r="O3" s="40" t="s">
        <v>9</v>
      </c>
      <c r="P3" s="40"/>
      <c r="Q3" s="40"/>
      <c r="R3" s="40"/>
      <c r="S3" s="42" t="s">
        <v>1</v>
      </c>
      <c r="T3" s="40" t="s">
        <v>3</v>
      </c>
      <c r="U3" s="44" t="s">
        <v>2</v>
      </c>
    </row>
    <row r="4" spans="1:21" s="1" customFormat="1" ht="21" customHeight="1" thickBot="1">
      <c r="A4" s="37"/>
      <c r="B4" s="49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3"/>
      <c r="T4" s="39"/>
      <c r="U4" s="45"/>
    </row>
    <row r="5" spans="1:21" ht="16">
      <c r="A5" s="46" t="s">
        <v>65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21">
      <c r="A6" s="8" t="s">
        <v>104</v>
      </c>
      <c r="B6" s="7" t="s">
        <v>147</v>
      </c>
      <c r="C6" s="7" t="s">
        <v>148</v>
      </c>
      <c r="D6" s="7" t="s">
        <v>149</v>
      </c>
      <c r="E6" s="7" t="s">
        <v>290</v>
      </c>
      <c r="F6" s="7" t="s">
        <v>254</v>
      </c>
      <c r="G6" s="13" t="s">
        <v>63</v>
      </c>
      <c r="H6" s="14" t="s">
        <v>56</v>
      </c>
      <c r="I6" s="14" t="s">
        <v>56</v>
      </c>
      <c r="J6" s="8"/>
      <c r="K6" s="13" t="s">
        <v>45</v>
      </c>
      <c r="L6" s="13" t="s">
        <v>72</v>
      </c>
      <c r="M6" s="14" t="s">
        <v>99</v>
      </c>
      <c r="N6" s="8"/>
      <c r="O6" s="13" t="s">
        <v>54</v>
      </c>
      <c r="P6" s="13" t="s">
        <v>56</v>
      </c>
      <c r="Q6" s="13" t="s">
        <v>100</v>
      </c>
      <c r="R6" s="8"/>
      <c r="S6" s="23" t="str">
        <f>"555,0"</f>
        <v>555,0</v>
      </c>
      <c r="T6" s="8" t="str">
        <f>"377,7330"</f>
        <v>377,7330</v>
      </c>
      <c r="U6" s="7"/>
    </row>
    <row r="7" spans="1:21">
      <c r="B7" s="5" t="s">
        <v>105</v>
      </c>
    </row>
    <row r="8" spans="1:21" ht="16">
      <c r="A8" s="41" t="s">
        <v>85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</row>
    <row r="9" spans="1:21">
      <c r="A9" s="10" t="s">
        <v>104</v>
      </c>
      <c r="B9" s="9" t="s">
        <v>150</v>
      </c>
      <c r="C9" s="9" t="s">
        <v>151</v>
      </c>
      <c r="D9" s="9" t="s">
        <v>97</v>
      </c>
      <c r="E9" s="9" t="s">
        <v>290</v>
      </c>
      <c r="F9" s="9" t="s">
        <v>251</v>
      </c>
      <c r="G9" s="16" t="s">
        <v>152</v>
      </c>
      <c r="H9" s="15" t="s">
        <v>153</v>
      </c>
      <c r="I9" s="15" t="s">
        <v>154</v>
      </c>
      <c r="J9" s="10"/>
      <c r="K9" s="16" t="s">
        <v>79</v>
      </c>
      <c r="L9" s="16" t="s">
        <v>50</v>
      </c>
      <c r="M9" s="16" t="s">
        <v>155</v>
      </c>
      <c r="N9" s="10"/>
      <c r="O9" s="15" t="s">
        <v>93</v>
      </c>
      <c r="P9" s="16" t="s">
        <v>93</v>
      </c>
      <c r="Q9" s="15" t="s">
        <v>152</v>
      </c>
      <c r="R9" s="10"/>
      <c r="S9" s="25" t="str">
        <f>"662,5"</f>
        <v>662,5</v>
      </c>
      <c r="T9" s="10" t="str">
        <f>"406,5100"</f>
        <v>406,5100</v>
      </c>
      <c r="U9" s="9"/>
    </row>
    <row r="10" spans="1:21">
      <c r="A10" s="20" t="s">
        <v>106</v>
      </c>
      <c r="B10" s="19" t="s">
        <v>156</v>
      </c>
      <c r="C10" s="19" t="s">
        <v>157</v>
      </c>
      <c r="D10" s="19" t="s">
        <v>158</v>
      </c>
      <c r="E10" s="19" t="s">
        <v>290</v>
      </c>
      <c r="F10" s="19" t="s">
        <v>254</v>
      </c>
      <c r="G10" s="21" t="s">
        <v>71</v>
      </c>
      <c r="H10" s="22" t="s">
        <v>152</v>
      </c>
      <c r="I10" s="22" t="s">
        <v>153</v>
      </c>
      <c r="J10" s="20"/>
      <c r="K10" s="21" t="s">
        <v>50</v>
      </c>
      <c r="L10" s="21" t="s">
        <v>52</v>
      </c>
      <c r="M10" s="22" t="s">
        <v>61</v>
      </c>
      <c r="N10" s="20"/>
      <c r="O10" s="21" t="s">
        <v>69</v>
      </c>
      <c r="P10" s="22" t="s">
        <v>101</v>
      </c>
      <c r="Q10" s="22" t="s">
        <v>101</v>
      </c>
      <c r="R10" s="20"/>
      <c r="S10" s="26" t="str">
        <f>"630,0"</f>
        <v>630,0</v>
      </c>
      <c r="T10" s="20" t="str">
        <f>"397,4040"</f>
        <v>397,4040</v>
      </c>
      <c r="U10" s="19" t="s">
        <v>162</v>
      </c>
    </row>
    <row r="11" spans="1:21">
      <c r="A11" s="12" t="s">
        <v>146</v>
      </c>
      <c r="B11" s="11" t="s">
        <v>159</v>
      </c>
      <c r="C11" s="11" t="s">
        <v>160</v>
      </c>
      <c r="D11" s="11" t="s">
        <v>161</v>
      </c>
      <c r="E11" s="11" t="s">
        <v>290</v>
      </c>
      <c r="F11" s="11" t="s">
        <v>254</v>
      </c>
      <c r="G11" s="18" t="s">
        <v>56</v>
      </c>
      <c r="H11" s="18" t="s">
        <v>56</v>
      </c>
      <c r="I11" s="18" t="s">
        <v>56</v>
      </c>
      <c r="J11" s="12"/>
      <c r="K11" s="18"/>
      <c r="L11" s="12"/>
      <c r="M11" s="12"/>
      <c r="N11" s="12"/>
      <c r="O11" s="18"/>
      <c r="P11" s="12"/>
      <c r="Q11" s="12"/>
      <c r="R11" s="12"/>
      <c r="S11" s="27">
        <v>0</v>
      </c>
      <c r="T11" s="12" t="str">
        <f>"0,0000"</f>
        <v>0,0000</v>
      </c>
      <c r="U11" s="11" t="s">
        <v>162</v>
      </c>
    </row>
    <row r="12" spans="1:21">
      <c r="B12" s="5" t="s">
        <v>105</v>
      </c>
    </row>
    <row r="13" spans="1:21">
      <c r="B13" s="5" t="s">
        <v>105</v>
      </c>
    </row>
  </sheetData>
  <mergeCells count="15">
    <mergeCell ref="A8:R8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Q7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25.16406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9.5" style="5" bestFit="1" customWidth="1"/>
    <col min="7" max="9" width="4.5" style="6" customWidth="1"/>
    <col min="10" max="10" width="4.83203125" style="6" customWidth="1"/>
    <col min="11" max="12" width="4.5" style="6" customWidth="1"/>
    <col min="13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20.1640625" style="5" customWidth="1"/>
    <col min="18" max="16384" width="9.1640625" style="3"/>
  </cols>
  <sheetData>
    <row r="1" spans="1:17" s="2" customFormat="1" ht="29" customHeight="1">
      <c r="A1" s="28" t="s">
        <v>273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17" s="2" customFormat="1" ht="62" customHeight="1" thickBot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1:17" s="1" customFormat="1" ht="12.75" customHeight="1">
      <c r="A3" s="36" t="s">
        <v>287</v>
      </c>
      <c r="B3" s="48" t="s">
        <v>0</v>
      </c>
      <c r="C3" s="38" t="s">
        <v>288</v>
      </c>
      <c r="D3" s="38" t="s">
        <v>6</v>
      </c>
      <c r="E3" s="40" t="s">
        <v>289</v>
      </c>
      <c r="F3" s="40" t="s">
        <v>5</v>
      </c>
      <c r="G3" s="40" t="s">
        <v>8</v>
      </c>
      <c r="H3" s="40"/>
      <c r="I3" s="40"/>
      <c r="J3" s="40"/>
      <c r="K3" s="40" t="s">
        <v>9</v>
      </c>
      <c r="L3" s="40"/>
      <c r="M3" s="40"/>
      <c r="N3" s="40"/>
      <c r="O3" s="40" t="s">
        <v>1</v>
      </c>
      <c r="P3" s="40" t="s">
        <v>3</v>
      </c>
      <c r="Q3" s="44" t="s">
        <v>2</v>
      </c>
    </row>
    <row r="4" spans="1:17" s="1" customFormat="1" ht="21" customHeight="1" thickBot="1">
      <c r="A4" s="37"/>
      <c r="B4" s="49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9"/>
      <c r="P4" s="39"/>
      <c r="Q4" s="45"/>
    </row>
    <row r="5" spans="1:17" ht="16">
      <c r="A5" s="46" t="s">
        <v>168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7">
      <c r="A6" s="8" t="s">
        <v>104</v>
      </c>
      <c r="B6" s="7" t="s">
        <v>169</v>
      </c>
      <c r="C6" s="7" t="s">
        <v>259</v>
      </c>
      <c r="D6" s="7" t="s">
        <v>170</v>
      </c>
      <c r="E6" s="7" t="s">
        <v>293</v>
      </c>
      <c r="F6" s="7" t="s">
        <v>251</v>
      </c>
      <c r="G6" s="13" t="s">
        <v>28</v>
      </c>
      <c r="H6" s="14" t="s">
        <v>119</v>
      </c>
      <c r="I6" s="14" t="s">
        <v>119</v>
      </c>
      <c r="J6" s="8"/>
      <c r="K6" s="13" t="s">
        <v>36</v>
      </c>
      <c r="L6" s="13" t="s">
        <v>37</v>
      </c>
      <c r="M6" s="13" t="s">
        <v>53</v>
      </c>
      <c r="N6" s="8"/>
      <c r="O6" s="8" t="str">
        <f>"145,0"</f>
        <v>145,0</v>
      </c>
      <c r="P6" s="8" t="str">
        <f>"214,9157"</f>
        <v>214,9157</v>
      </c>
      <c r="Q6" s="7" t="s">
        <v>171</v>
      </c>
    </row>
    <row r="7" spans="1:17">
      <c r="B7" s="5" t="s">
        <v>105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Q10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6.5" style="5" bestFit="1" customWidth="1"/>
    <col min="4" max="4" width="21.5" style="5" bestFit="1" customWidth="1"/>
    <col min="5" max="5" width="10.5" style="5" bestFit="1" customWidth="1"/>
    <col min="6" max="6" width="28.832031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20.6640625" style="5" customWidth="1"/>
    <col min="18" max="16384" width="9.1640625" style="3"/>
  </cols>
  <sheetData>
    <row r="1" spans="1:17" s="2" customFormat="1" ht="29" customHeight="1">
      <c r="A1" s="28" t="s">
        <v>274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17" s="2" customFormat="1" ht="62" customHeight="1" thickBot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1:17" s="1" customFormat="1" ht="12.75" customHeight="1">
      <c r="A3" s="36" t="s">
        <v>287</v>
      </c>
      <c r="B3" s="48" t="s">
        <v>0</v>
      </c>
      <c r="C3" s="38" t="s">
        <v>288</v>
      </c>
      <c r="D3" s="38" t="s">
        <v>6</v>
      </c>
      <c r="E3" s="40" t="s">
        <v>289</v>
      </c>
      <c r="F3" s="40" t="s">
        <v>5</v>
      </c>
      <c r="G3" s="40" t="s">
        <v>8</v>
      </c>
      <c r="H3" s="40"/>
      <c r="I3" s="40"/>
      <c r="J3" s="40"/>
      <c r="K3" s="40" t="s">
        <v>9</v>
      </c>
      <c r="L3" s="40"/>
      <c r="M3" s="40"/>
      <c r="N3" s="40"/>
      <c r="O3" s="40" t="s">
        <v>1</v>
      </c>
      <c r="P3" s="40" t="s">
        <v>3</v>
      </c>
      <c r="Q3" s="44" t="s">
        <v>2</v>
      </c>
    </row>
    <row r="4" spans="1:17" s="1" customFormat="1" ht="21" customHeight="1" thickBot="1">
      <c r="A4" s="37"/>
      <c r="B4" s="49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9"/>
      <c r="P4" s="39"/>
      <c r="Q4" s="45"/>
    </row>
    <row r="5" spans="1:17" ht="16">
      <c r="A5" s="46" t="s">
        <v>80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7">
      <c r="A6" s="8" t="s">
        <v>104</v>
      </c>
      <c r="B6" s="7" t="s">
        <v>81</v>
      </c>
      <c r="C6" s="7" t="s">
        <v>82</v>
      </c>
      <c r="D6" s="7" t="s">
        <v>83</v>
      </c>
      <c r="E6" s="7" t="s">
        <v>292</v>
      </c>
      <c r="F6" s="7" t="s">
        <v>253</v>
      </c>
      <c r="G6" s="13" t="s">
        <v>14</v>
      </c>
      <c r="H6" s="14" t="s">
        <v>15</v>
      </c>
      <c r="I6" s="13" t="s">
        <v>29</v>
      </c>
      <c r="J6" s="8"/>
      <c r="K6" s="13" t="s">
        <v>53</v>
      </c>
      <c r="L6" s="14" t="s">
        <v>62</v>
      </c>
      <c r="M6" s="14" t="s">
        <v>39</v>
      </c>
      <c r="N6" s="8"/>
      <c r="O6" s="8" t="str">
        <f>"177,5"</f>
        <v>177,5</v>
      </c>
      <c r="P6" s="8" t="str">
        <f>"114,1680"</f>
        <v>114,1680</v>
      </c>
      <c r="Q6" s="7" t="s">
        <v>46</v>
      </c>
    </row>
    <row r="7" spans="1:17">
      <c r="B7" s="5" t="s">
        <v>105</v>
      </c>
    </row>
    <row r="8" spans="1:17" ht="16">
      <c r="A8" s="41" t="s">
        <v>85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7">
      <c r="A9" s="8" t="s">
        <v>104</v>
      </c>
      <c r="B9" s="7" t="s">
        <v>159</v>
      </c>
      <c r="C9" s="7" t="s">
        <v>160</v>
      </c>
      <c r="D9" s="7" t="s">
        <v>161</v>
      </c>
      <c r="E9" s="7" t="s">
        <v>290</v>
      </c>
      <c r="F9" s="7" t="s">
        <v>254</v>
      </c>
      <c r="G9" s="13" t="s">
        <v>79</v>
      </c>
      <c r="H9" s="14" t="s">
        <v>50</v>
      </c>
      <c r="I9" s="14" t="s">
        <v>51</v>
      </c>
      <c r="J9" s="8"/>
      <c r="K9" s="13" t="s">
        <v>63</v>
      </c>
      <c r="L9" s="13" t="s">
        <v>69</v>
      </c>
      <c r="M9" s="14" t="s">
        <v>100</v>
      </c>
      <c r="N9" s="8"/>
      <c r="O9" s="8" t="str">
        <f>"360,0"</f>
        <v>360,0</v>
      </c>
      <c r="P9" s="8" t="str">
        <f>"221,4720"</f>
        <v>221,4720</v>
      </c>
      <c r="Q9" s="7" t="s">
        <v>162</v>
      </c>
    </row>
    <row r="10" spans="1:17">
      <c r="B10" s="5" t="s">
        <v>105</v>
      </c>
    </row>
  </sheetData>
  <mergeCells count="14">
    <mergeCell ref="A8:N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2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9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4.5" style="5" customWidth="1"/>
    <col min="14" max="16384" width="9.1640625" style="3"/>
  </cols>
  <sheetData>
    <row r="1" spans="1:13" s="2" customFormat="1" ht="29" customHeight="1">
      <c r="A1" s="28" t="s">
        <v>277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" customHeight="1" thickBot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287</v>
      </c>
      <c r="B3" s="48" t="s">
        <v>0</v>
      </c>
      <c r="C3" s="38" t="s">
        <v>288</v>
      </c>
      <c r="D3" s="38" t="s">
        <v>6</v>
      </c>
      <c r="E3" s="40" t="s">
        <v>289</v>
      </c>
      <c r="F3" s="40" t="s">
        <v>5</v>
      </c>
      <c r="G3" s="40" t="s">
        <v>8</v>
      </c>
      <c r="H3" s="40"/>
      <c r="I3" s="40"/>
      <c r="J3" s="40"/>
      <c r="K3" s="40" t="s">
        <v>212</v>
      </c>
      <c r="L3" s="40" t="s">
        <v>3</v>
      </c>
      <c r="M3" s="44" t="s">
        <v>2</v>
      </c>
    </row>
    <row r="4" spans="1:13" s="1" customFormat="1" ht="21" customHeight="1" thickBot="1">
      <c r="A4" s="37"/>
      <c r="B4" s="49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5"/>
    </row>
    <row r="5" spans="1:13" ht="16">
      <c r="A5" s="46" t="s">
        <v>57</v>
      </c>
      <c r="B5" s="46"/>
      <c r="C5" s="47"/>
      <c r="D5" s="47"/>
      <c r="E5" s="47"/>
      <c r="F5" s="47"/>
      <c r="G5" s="47"/>
      <c r="H5" s="47"/>
      <c r="I5" s="47"/>
      <c r="J5" s="47"/>
    </row>
    <row r="6" spans="1:13">
      <c r="A6" s="10" t="s">
        <v>104</v>
      </c>
      <c r="B6" s="9" t="s">
        <v>213</v>
      </c>
      <c r="C6" s="9" t="s">
        <v>214</v>
      </c>
      <c r="D6" s="9" t="s">
        <v>215</v>
      </c>
      <c r="E6" s="9" t="s">
        <v>290</v>
      </c>
      <c r="F6" s="9" t="s">
        <v>251</v>
      </c>
      <c r="G6" s="16" t="s">
        <v>145</v>
      </c>
      <c r="H6" s="15" t="s">
        <v>216</v>
      </c>
      <c r="I6" s="15" t="s">
        <v>216</v>
      </c>
      <c r="J6" s="10"/>
      <c r="K6" s="10" t="str">
        <f>"117,5"</f>
        <v>117,5</v>
      </c>
      <c r="L6" s="10" t="str">
        <f>"85,0935"</f>
        <v>85,0935</v>
      </c>
      <c r="M6" s="9"/>
    </row>
    <row r="7" spans="1:13">
      <c r="A7" s="12" t="s">
        <v>104</v>
      </c>
      <c r="B7" s="11" t="s">
        <v>217</v>
      </c>
      <c r="C7" s="11" t="s">
        <v>262</v>
      </c>
      <c r="D7" s="11" t="s">
        <v>218</v>
      </c>
      <c r="E7" s="11" t="s">
        <v>295</v>
      </c>
      <c r="F7" s="11" t="s">
        <v>251</v>
      </c>
      <c r="G7" s="18" t="s">
        <v>45</v>
      </c>
      <c r="H7" s="17" t="s">
        <v>45</v>
      </c>
      <c r="I7" s="18" t="s">
        <v>72</v>
      </c>
      <c r="J7" s="12"/>
      <c r="K7" s="12" t="str">
        <f>"125,0"</f>
        <v>125,0</v>
      </c>
      <c r="L7" s="12" t="str">
        <f>"108,3132"</f>
        <v>108,3132</v>
      </c>
      <c r="M7" s="11" t="s">
        <v>171</v>
      </c>
    </row>
    <row r="8" spans="1:13">
      <c r="B8" s="5" t="s">
        <v>105</v>
      </c>
    </row>
    <row r="9" spans="1:13" ht="16">
      <c r="A9" s="41" t="s">
        <v>65</v>
      </c>
      <c r="B9" s="41"/>
      <c r="C9" s="41"/>
      <c r="D9" s="41"/>
      <c r="E9" s="41"/>
      <c r="F9" s="41"/>
      <c r="G9" s="41"/>
      <c r="H9" s="41"/>
      <c r="I9" s="41"/>
      <c r="J9" s="41"/>
    </row>
    <row r="10" spans="1:13">
      <c r="A10" s="8" t="s">
        <v>104</v>
      </c>
      <c r="B10" s="7" t="s">
        <v>219</v>
      </c>
      <c r="C10" s="7" t="s">
        <v>220</v>
      </c>
      <c r="D10" s="7" t="s">
        <v>221</v>
      </c>
      <c r="E10" s="7" t="s">
        <v>290</v>
      </c>
      <c r="F10" s="7" t="s">
        <v>251</v>
      </c>
      <c r="G10" s="13" t="s">
        <v>51</v>
      </c>
      <c r="H10" s="13" t="s">
        <v>91</v>
      </c>
      <c r="I10" s="14" t="s">
        <v>92</v>
      </c>
      <c r="J10" s="8"/>
      <c r="K10" s="8" t="str">
        <f>"162,5"</f>
        <v>162,5</v>
      </c>
      <c r="L10" s="8" t="str">
        <f>"111,2962"</f>
        <v>111,2962</v>
      </c>
      <c r="M10" s="7"/>
    </row>
    <row r="11" spans="1:13">
      <c r="B11" s="5" t="s">
        <v>105</v>
      </c>
    </row>
    <row r="12" spans="1:13" ht="16">
      <c r="A12" s="41" t="s">
        <v>80</v>
      </c>
      <c r="B12" s="41"/>
      <c r="C12" s="41"/>
      <c r="D12" s="41"/>
      <c r="E12" s="41"/>
      <c r="F12" s="41"/>
      <c r="G12" s="41"/>
      <c r="H12" s="41"/>
      <c r="I12" s="41"/>
      <c r="J12" s="41"/>
    </row>
    <row r="13" spans="1:13">
      <c r="A13" s="8" t="s">
        <v>104</v>
      </c>
      <c r="B13" s="7" t="s">
        <v>222</v>
      </c>
      <c r="C13" s="7" t="s">
        <v>223</v>
      </c>
      <c r="D13" s="7" t="s">
        <v>189</v>
      </c>
      <c r="E13" s="7" t="s">
        <v>290</v>
      </c>
      <c r="F13" s="7" t="s">
        <v>251</v>
      </c>
      <c r="G13" s="13" t="s">
        <v>45</v>
      </c>
      <c r="H13" s="13" t="s">
        <v>224</v>
      </c>
      <c r="I13" s="14" t="s">
        <v>99</v>
      </c>
      <c r="J13" s="8"/>
      <c r="K13" s="8" t="str">
        <f>"132,5"</f>
        <v>132,5</v>
      </c>
      <c r="L13" s="8" t="str">
        <f>"86,2177"</f>
        <v>86,2177</v>
      </c>
      <c r="M13" s="7" t="s">
        <v>64</v>
      </c>
    </row>
    <row r="14" spans="1:13">
      <c r="B14" s="5" t="s">
        <v>105</v>
      </c>
    </row>
    <row r="15" spans="1:13" ht="16">
      <c r="A15" s="41" t="s">
        <v>85</v>
      </c>
      <c r="B15" s="41"/>
      <c r="C15" s="41"/>
      <c r="D15" s="41"/>
      <c r="E15" s="41"/>
      <c r="F15" s="41"/>
      <c r="G15" s="41"/>
      <c r="H15" s="41"/>
      <c r="I15" s="41"/>
      <c r="J15" s="41"/>
    </row>
    <row r="16" spans="1:13">
      <c r="A16" s="10" t="s">
        <v>104</v>
      </c>
      <c r="B16" s="9" t="s">
        <v>172</v>
      </c>
      <c r="C16" s="9" t="s">
        <v>173</v>
      </c>
      <c r="D16" s="9" t="s">
        <v>174</v>
      </c>
      <c r="E16" s="9" t="s">
        <v>290</v>
      </c>
      <c r="F16" s="9" t="s">
        <v>251</v>
      </c>
      <c r="G16" s="16" t="s">
        <v>126</v>
      </c>
      <c r="H16" s="15" t="s">
        <v>51</v>
      </c>
      <c r="I16" s="16" t="s">
        <v>52</v>
      </c>
      <c r="J16" s="10"/>
      <c r="K16" s="10" t="str">
        <f>"160,0"</f>
        <v>160,0</v>
      </c>
      <c r="L16" s="10" t="str">
        <f>"100,7680"</f>
        <v>100,7680</v>
      </c>
      <c r="M16" s="9"/>
    </row>
    <row r="17" spans="1:13">
      <c r="A17" s="20" t="s">
        <v>106</v>
      </c>
      <c r="B17" s="19" t="s">
        <v>225</v>
      </c>
      <c r="C17" s="19" t="s">
        <v>226</v>
      </c>
      <c r="D17" s="19" t="s">
        <v>227</v>
      </c>
      <c r="E17" s="19" t="s">
        <v>290</v>
      </c>
      <c r="F17" s="19" t="s">
        <v>251</v>
      </c>
      <c r="G17" s="21" t="s">
        <v>99</v>
      </c>
      <c r="H17" s="21" t="s">
        <v>140</v>
      </c>
      <c r="I17" s="22" t="s">
        <v>50</v>
      </c>
      <c r="J17" s="20"/>
      <c r="K17" s="20" t="str">
        <f>"142,5"</f>
        <v>142,5</v>
      </c>
      <c r="L17" s="20" t="str">
        <f>"87,8655"</f>
        <v>87,8655</v>
      </c>
      <c r="M17" s="19"/>
    </row>
    <row r="18" spans="1:13">
      <c r="A18" s="20" t="s">
        <v>231</v>
      </c>
      <c r="B18" s="19" t="s">
        <v>228</v>
      </c>
      <c r="C18" s="19" t="s">
        <v>229</v>
      </c>
      <c r="D18" s="19" t="s">
        <v>230</v>
      </c>
      <c r="E18" s="19" t="s">
        <v>290</v>
      </c>
      <c r="F18" s="19" t="s">
        <v>251</v>
      </c>
      <c r="G18" s="22" t="s">
        <v>40</v>
      </c>
      <c r="H18" s="21" t="s">
        <v>72</v>
      </c>
      <c r="I18" s="22" t="s">
        <v>79</v>
      </c>
      <c r="J18" s="20"/>
      <c r="K18" s="20" t="str">
        <f>"130,0"</f>
        <v>130,0</v>
      </c>
      <c r="L18" s="20" t="str">
        <f>"80,1190"</f>
        <v>80,1190</v>
      </c>
      <c r="M18" s="19"/>
    </row>
    <row r="19" spans="1:13">
      <c r="A19" s="12" t="s">
        <v>104</v>
      </c>
      <c r="B19" s="11" t="s">
        <v>225</v>
      </c>
      <c r="C19" s="11" t="s">
        <v>263</v>
      </c>
      <c r="D19" s="11" t="s">
        <v>227</v>
      </c>
      <c r="E19" s="11" t="s">
        <v>293</v>
      </c>
      <c r="F19" s="11" t="s">
        <v>251</v>
      </c>
      <c r="G19" s="17" t="s">
        <v>99</v>
      </c>
      <c r="H19" s="17" t="s">
        <v>140</v>
      </c>
      <c r="I19" s="18" t="s">
        <v>50</v>
      </c>
      <c r="J19" s="12"/>
      <c r="K19" s="12" t="str">
        <f>"142,5"</f>
        <v>142,5</v>
      </c>
      <c r="L19" s="12" t="str">
        <f>"97,8822"</f>
        <v>97,8822</v>
      </c>
      <c r="M19" s="11"/>
    </row>
    <row r="20" spans="1:13">
      <c r="B20" s="5" t="s">
        <v>105</v>
      </c>
    </row>
  </sheetData>
  <mergeCells count="15">
    <mergeCell ref="A9:J9"/>
    <mergeCell ref="A12:J12"/>
    <mergeCell ref="A15:J15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M2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2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0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3.1640625" style="5" customWidth="1"/>
    <col min="14" max="16384" width="9.1640625" style="3"/>
  </cols>
  <sheetData>
    <row r="1" spans="1:13" s="2" customFormat="1" ht="29" customHeight="1">
      <c r="A1" s="28" t="s">
        <v>278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" customHeight="1" thickBot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287</v>
      </c>
      <c r="B3" s="48" t="s">
        <v>0</v>
      </c>
      <c r="C3" s="38" t="s">
        <v>288</v>
      </c>
      <c r="D3" s="38" t="s">
        <v>6</v>
      </c>
      <c r="E3" s="40" t="s">
        <v>289</v>
      </c>
      <c r="F3" s="40" t="s">
        <v>5</v>
      </c>
      <c r="G3" s="40" t="s">
        <v>8</v>
      </c>
      <c r="H3" s="40"/>
      <c r="I3" s="40"/>
      <c r="J3" s="40"/>
      <c r="K3" s="40" t="s">
        <v>212</v>
      </c>
      <c r="L3" s="40" t="s">
        <v>3</v>
      </c>
      <c r="M3" s="44" t="s">
        <v>2</v>
      </c>
    </row>
    <row r="4" spans="1:13" s="1" customFormat="1" ht="21" customHeight="1" thickBot="1">
      <c r="A4" s="37"/>
      <c r="B4" s="49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5"/>
    </row>
    <row r="5" spans="1:13" ht="16">
      <c r="A5" s="46" t="s">
        <v>10</v>
      </c>
      <c r="B5" s="46"/>
      <c r="C5" s="47"/>
      <c r="D5" s="47"/>
      <c r="E5" s="47"/>
      <c r="F5" s="47"/>
      <c r="G5" s="47"/>
      <c r="H5" s="47"/>
      <c r="I5" s="47"/>
      <c r="J5" s="47"/>
    </row>
    <row r="6" spans="1:13">
      <c r="A6" s="8" t="s">
        <v>104</v>
      </c>
      <c r="B6" s="7" t="s">
        <v>179</v>
      </c>
      <c r="C6" s="7" t="s">
        <v>180</v>
      </c>
      <c r="D6" s="7" t="s">
        <v>181</v>
      </c>
      <c r="E6" s="7" t="s">
        <v>292</v>
      </c>
      <c r="F6" s="7" t="s">
        <v>251</v>
      </c>
      <c r="G6" s="13" t="s">
        <v>16</v>
      </c>
      <c r="H6" s="14" t="s">
        <v>120</v>
      </c>
      <c r="I6" s="14" t="s">
        <v>115</v>
      </c>
      <c r="J6" s="8"/>
      <c r="K6" s="8" t="str">
        <f>"47,5"</f>
        <v>47,5</v>
      </c>
      <c r="L6" s="8" t="str">
        <f>"50,2550"</f>
        <v>50,2550</v>
      </c>
      <c r="M6" s="7" t="s">
        <v>182</v>
      </c>
    </row>
    <row r="7" spans="1:13">
      <c r="B7" s="5" t="s">
        <v>105</v>
      </c>
    </row>
    <row r="8" spans="1:13" ht="16">
      <c r="A8" s="41" t="s">
        <v>111</v>
      </c>
      <c r="B8" s="41"/>
      <c r="C8" s="41"/>
      <c r="D8" s="41"/>
      <c r="E8" s="41"/>
      <c r="F8" s="41"/>
      <c r="G8" s="41"/>
      <c r="H8" s="41"/>
      <c r="I8" s="41"/>
      <c r="J8" s="41"/>
    </row>
    <row r="9" spans="1:13">
      <c r="A9" s="8" t="s">
        <v>104</v>
      </c>
      <c r="B9" s="7" t="s">
        <v>183</v>
      </c>
      <c r="C9" s="7" t="s">
        <v>264</v>
      </c>
      <c r="D9" s="7" t="s">
        <v>184</v>
      </c>
      <c r="E9" s="7" t="s">
        <v>296</v>
      </c>
      <c r="F9" s="7" t="s">
        <v>251</v>
      </c>
      <c r="G9" s="13" t="s">
        <v>36</v>
      </c>
      <c r="H9" s="13" t="s">
        <v>37</v>
      </c>
      <c r="I9" s="13" t="s">
        <v>137</v>
      </c>
      <c r="J9" s="8"/>
      <c r="K9" s="8" t="str">
        <f>"102,5"</f>
        <v>102,5</v>
      </c>
      <c r="L9" s="8" t="str">
        <f>"124,0941"</f>
        <v>124,0941</v>
      </c>
      <c r="M9" s="7"/>
    </row>
    <row r="10" spans="1:13">
      <c r="B10" s="5" t="s">
        <v>105</v>
      </c>
    </row>
    <row r="11" spans="1:13" ht="16">
      <c r="A11" s="41" t="s">
        <v>32</v>
      </c>
      <c r="B11" s="41"/>
      <c r="C11" s="41"/>
      <c r="D11" s="41"/>
      <c r="E11" s="41"/>
      <c r="F11" s="41"/>
      <c r="G11" s="41"/>
      <c r="H11" s="41"/>
      <c r="I11" s="41"/>
      <c r="J11" s="41"/>
    </row>
    <row r="12" spans="1:13">
      <c r="A12" s="8" t="s">
        <v>104</v>
      </c>
      <c r="B12" s="7" t="s">
        <v>185</v>
      </c>
      <c r="C12" s="7" t="s">
        <v>186</v>
      </c>
      <c r="D12" s="7" t="s">
        <v>187</v>
      </c>
      <c r="E12" s="7" t="s">
        <v>292</v>
      </c>
      <c r="F12" s="7" t="s">
        <v>251</v>
      </c>
      <c r="G12" s="13" t="s">
        <v>14</v>
      </c>
      <c r="H12" s="14" t="s">
        <v>15</v>
      </c>
      <c r="I12" s="13" t="s">
        <v>15</v>
      </c>
      <c r="J12" s="8"/>
      <c r="K12" s="8" t="str">
        <f>"70,0"</f>
        <v>70,0</v>
      </c>
      <c r="L12" s="8" t="str">
        <f>"55,3770"</f>
        <v>55,3770</v>
      </c>
      <c r="M12" s="7" t="s">
        <v>182</v>
      </c>
    </row>
    <row r="13" spans="1:13">
      <c r="B13" s="5" t="s">
        <v>105</v>
      </c>
    </row>
    <row r="14" spans="1:13" ht="16">
      <c r="A14" s="41" t="s">
        <v>80</v>
      </c>
      <c r="B14" s="41"/>
      <c r="C14" s="41"/>
      <c r="D14" s="41"/>
      <c r="E14" s="41"/>
      <c r="F14" s="41"/>
      <c r="G14" s="41"/>
      <c r="H14" s="41"/>
      <c r="I14" s="41"/>
      <c r="J14" s="41"/>
    </row>
    <row r="15" spans="1:13">
      <c r="A15" s="10" t="s">
        <v>104</v>
      </c>
      <c r="B15" s="9" t="s">
        <v>188</v>
      </c>
      <c r="C15" s="9" t="s">
        <v>265</v>
      </c>
      <c r="D15" s="9" t="s">
        <v>189</v>
      </c>
      <c r="E15" s="9" t="s">
        <v>294</v>
      </c>
      <c r="F15" s="9" t="s">
        <v>253</v>
      </c>
      <c r="G15" s="16" t="s">
        <v>36</v>
      </c>
      <c r="H15" s="16" t="s">
        <v>19</v>
      </c>
      <c r="I15" s="15" t="s">
        <v>190</v>
      </c>
      <c r="J15" s="10"/>
      <c r="K15" s="10" t="str">
        <f>"90,0"</f>
        <v>90,0</v>
      </c>
      <c r="L15" s="10" t="str">
        <f>"58,5630"</f>
        <v>58,5630</v>
      </c>
      <c r="M15" s="9" t="s">
        <v>46</v>
      </c>
    </row>
    <row r="16" spans="1:13">
      <c r="A16" s="12" t="s">
        <v>106</v>
      </c>
      <c r="B16" s="11" t="s">
        <v>191</v>
      </c>
      <c r="C16" s="11" t="s">
        <v>266</v>
      </c>
      <c r="D16" s="11" t="s">
        <v>192</v>
      </c>
      <c r="E16" s="11" t="s">
        <v>294</v>
      </c>
      <c r="F16" s="11" t="s">
        <v>253</v>
      </c>
      <c r="G16" s="18" t="s">
        <v>18</v>
      </c>
      <c r="H16" s="17" t="s">
        <v>18</v>
      </c>
      <c r="I16" s="18" t="s">
        <v>193</v>
      </c>
      <c r="J16" s="12"/>
      <c r="K16" s="12" t="str">
        <f>"80,0"</f>
        <v>80,0</v>
      </c>
      <c r="L16" s="12" t="str">
        <f>"54,8952"</f>
        <v>54,8952</v>
      </c>
      <c r="M16" s="11" t="s">
        <v>46</v>
      </c>
    </row>
    <row r="17" spans="1:13">
      <c r="B17" s="5" t="s">
        <v>105</v>
      </c>
    </row>
    <row r="18" spans="1:13" ht="16">
      <c r="A18" s="41" t="s">
        <v>85</v>
      </c>
      <c r="B18" s="41"/>
      <c r="C18" s="41"/>
      <c r="D18" s="41"/>
      <c r="E18" s="41"/>
      <c r="F18" s="41"/>
      <c r="G18" s="41"/>
      <c r="H18" s="41"/>
      <c r="I18" s="41"/>
      <c r="J18" s="41"/>
    </row>
    <row r="19" spans="1:13">
      <c r="A19" s="8" t="s">
        <v>104</v>
      </c>
      <c r="B19" s="7" t="s">
        <v>194</v>
      </c>
      <c r="C19" s="7" t="s">
        <v>195</v>
      </c>
      <c r="D19" s="7" t="s">
        <v>196</v>
      </c>
      <c r="E19" s="7" t="s">
        <v>290</v>
      </c>
      <c r="F19" s="7" t="s">
        <v>254</v>
      </c>
      <c r="G19" s="13" t="s">
        <v>98</v>
      </c>
      <c r="H19" s="13" t="s">
        <v>197</v>
      </c>
      <c r="I19" s="14" t="s">
        <v>63</v>
      </c>
      <c r="J19" s="8"/>
      <c r="K19" s="8" t="str">
        <f>"195,0"</f>
        <v>195,0</v>
      </c>
      <c r="L19" s="8" t="str">
        <f>"122,3040"</f>
        <v>122,3040</v>
      </c>
      <c r="M19" s="7"/>
    </row>
    <row r="20" spans="1:13">
      <c r="B20" s="5" t="s">
        <v>105</v>
      </c>
    </row>
    <row r="21" spans="1:13" ht="16">
      <c r="A21" s="41" t="s">
        <v>198</v>
      </c>
      <c r="B21" s="41"/>
      <c r="C21" s="41"/>
      <c r="D21" s="41"/>
      <c r="E21" s="41"/>
      <c r="F21" s="41"/>
      <c r="G21" s="41"/>
      <c r="H21" s="41"/>
      <c r="I21" s="41"/>
      <c r="J21" s="41"/>
    </row>
    <row r="22" spans="1:13">
      <c r="A22" s="10" t="s">
        <v>104</v>
      </c>
      <c r="B22" s="9" t="s">
        <v>199</v>
      </c>
      <c r="C22" s="9" t="s">
        <v>200</v>
      </c>
      <c r="D22" s="9" t="s">
        <v>201</v>
      </c>
      <c r="E22" s="9" t="s">
        <v>290</v>
      </c>
      <c r="F22" s="9" t="s">
        <v>251</v>
      </c>
      <c r="G22" s="15" t="s">
        <v>202</v>
      </c>
      <c r="H22" s="16" t="s">
        <v>202</v>
      </c>
      <c r="I22" s="15" t="s">
        <v>63</v>
      </c>
      <c r="J22" s="10"/>
      <c r="K22" s="10" t="str">
        <f>"192,5"</f>
        <v>192,5</v>
      </c>
      <c r="L22" s="10" t="str">
        <f>"116,2508"</f>
        <v>116,2508</v>
      </c>
      <c r="M22" s="9"/>
    </row>
    <row r="23" spans="1:13">
      <c r="A23" s="12" t="s">
        <v>106</v>
      </c>
      <c r="B23" s="11" t="s">
        <v>203</v>
      </c>
      <c r="C23" s="11" t="s">
        <v>204</v>
      </c>
      <c r="D23" s="11" t="s">
        <v>205</v>
      </c>
      <c r="E23" s="11" t="s">
        <v>290</v>
      </c>
      <c r="F23" s="11" t="s">
        <v>254</v>
      </c>
      <c r="G23" s="17" t="s">
        <v>129</v>
      </c>
      <c r="H23" s="18" t="s">
        <v>206</v>
      </c>
      <c r="I23" s="18" t="s">
        <v>206</v>
      </c>
      <c r="J23" s="12"/>
      <c r="K23" s="12" t="str">
        <f>"180,0"</f>
        <v>180,0</v>
      </c>
      <c r="L23" s="12" t="str">
        <f>"107,5680"</f>
        <v>107,5680</v>
      </c>
      <c r="M23" s="11" t="s">
        <v>207</v>
      </c>
    </row>
    <row r="24" spans="1:13">
      <c r="B24" s="5" t="s">
        <v>105</v>
      </c>
    </row>
    <row r="25" spans="1:13" ht="16">
      <c r="A25" s="41" t="s">
        <v>208</v>
      </c>
      <c r="B25" s="41"/>
      <c r="C25" s="41"/>
      <c r="D25" s="41"/>
      <c r="E25" s="41"/>
      <c r="F25" s="41"/>
      <c r="G25" s="41"/>
      <c r="H25" s="41"/>
      <c r="I25" s="41"/>
      <c r="J25" s="41"/>
    </row>
    <row r="26" spans="1:13">
      <c r="A26" s="10" t="s">
        <v>104</v>
      </c>
      <c r="B26" s="9" t="s">
        <v>209</v>
      </c>
      <c r="C26" s="9" t="s">
        <v>210</v>
      </c>
      <c r="D26" s="9" t="s">
        <v>211</v>
      </c>
      <c r="E26" s="9" t="s">
        <v>290</v>
      </c>
      <c r="F26" s="9" t="s">
        <v>283</v>
      </c>
      <c r="G26" s="16" t="s">
        <v>63</v>
      </c>
      <c r="H26" s="15" t="s">
        <v>54</v>
      </c>
      <c r="I26" s="16" t="s">
        <v>54</v>
      </c>
      <c r="J26" s="10"/>
      <c r="K26" s="10" t="str">
        <f>"205,0"</f>
        <v>205,0</v>
      </c>
      <c r="L26" s="10" t="str">
        <f>"115,7635"</f>
        <v>115,7635</v>
      </c>
      <c r="M26" s="9"/>
    </row>
    <row r="27" spans="1:13">
      <c r="A27" s="12" t="s">
        <v>104</v>
      </c>
      <c r="B27" s="11" t="s">
        <v>209</v>
      </c>
      <c r="C27" s="11" t="s">
        <v>267</v>
      </c>
      <c r="D27" s="11" t="s">
        <v>211</v>
      </c>
      <c r="E27" s="11" t="s">
        <v>293</v>
      </c>
      <c r="F27" s="11" t="s">
        <v>283</v>
      </c>
      <c r="G27" s="17" t="s">
        <v>63</v>
      </c>
      <c r="H27" s="18" t="s">
        <v>54</v>
      </c>
      <c r="I27" s="17" t="s">
        <v>54</v>
      </c>
      <c r="J27" s="12"/>
      <c r="K27" s="12" t="str">
        <f>"205,0"</f>
        <v>205,0</v>
      </c>
      <c r="L27" s="12" t="str">
        <f>"126,8768"</f>
        <v>126,8768</v>
      </c>
      <c r="M27" s="11"/>
    </row>
    <row r="28" spans="1:13">
      <c r="B28" s="5" t="s">
        <v>105</v>
      </c>
    </row>
  </sheetData>
  <mergeCells count="18">
    <mergeCell ref="A25:J25"/>
    <mergeCell ref="K3:K4"/>
    <mergeCell ref="L3:L4"/>
    <mergeCell ref="M3:M4"/>
    <mergeCell ref="A5:J5"/>
    <mergeCell ref="B3:B4"/>
    <mergeCell ref="A8:J8"/>
    <mergeCell ref="A11:J11"/>
    <mergeCell ref="A14:J14"/>
    <mergeCell ref="A18:J18"/>
    <mergeCell ref="A21:J21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13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3.832031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9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33203125" style="5" customWidth="1"/>
    <col min="14" max="16384" width="9.1640625" style="3"/>
  </cols>
  <sheetData>
    <row r="1" spans="1:13" s="2" customFormat="1" ht="29" customHeight="1">
      <c r="A1" s="28" t="s">
        <v>275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" customHeight="1" thickBot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287</v>
      </c>
      <c r="B3" s="48" t="s">
        <v>0</v>
      </c>
      <c r="C3" s="38" t="s">
        <v>288</v>
      </c>
      <c r="D3" s="38" t="s">
        <v>6</v>
      </c>
      <c r="E3" s="40" t="s">
        <v>289</v>
      </c>
      <c r="F3" s="40" t="s">
        <v>5</v>
      </c>
      <c r="G3" s="40" t="s">
        <v>9</v>
      </c>
      <c r="H3" s="40"/>
      <c r="I3" s="40"/>
      <c r="J3" s="40"/>
      <c r="K3" s="40" t="s">
        <v>212</v>
      </c>
      <c r="L3" s="40" t="s">
        <v>3</v>
      </c>
      <c r="M3" s="44" t="s">
        <v>2</v>
      </c>
    </row>
    <row r="4" spans="1:13" s="1" customFormat="1" ht="21" customHeight="1" thickBot="1">
      <c r="A4" s="37"/>
      <c r="B4" s="49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5"/>
    </row>
    <row r="5" spans="1:13" ht="16">
      <c r="A5" s="46" t="s">
        <v>57</v>
      </c>
      <c r="B5" s="46"/>
      <c r="C5" s="47"/>
      <c r="D5" s="47"/>
      <c r="E5" s="47"/>
      <c r="F5" s="47"/>
      <c r="G5" s="47"/>
      <c r="H5" s="47"/>
      <c r="I5" s="47"/>
      <c r="J5" s="47"/>
    </row>
    <row r="6" spans="1:13">
      <c r="A6" s="8" t="s">
        <v>104</v>
      </c>
      <c r="B6" s="7" t="s">
        <v>130</v>
      </c>
      <c r="C6" s="7" t="s">
        <v>131</v>
      </c>
      <c r="D6" s="7" t="s">
        <v>132</v>
      </c>
      <c r="E6" s="7" t="s">
        <v>290</v>
      </c>
      <c r="F6" s="7" t="s">
        <v>251</v>
      </c>
      <c r="G6" s="14" t="s">
        <v>55</v>
      </c>
      <c r="H6" s="13" t="s">
        <v>56</v>
      </c>
      <c r="I6" s="14" t="s">
        <v>69</v>
      </c>
      <c r="J6" s="8"/>
      <c r="K6" s="8" t="str">
        <f>"215,0"</f>
        <v>215,0</v>
      </c>
      <c r="L6" s="8" t="str">
        <f>"153,9185"</f>
        <v>153,9185</v>
      </c>
      <c r="M6" s="7"/>
    </row>
    <row r="7" spans="1:13">
      <c r="B7" s="5" t="s">
        <v>105</v>
      </c>
    </row>
    <row r="8" spans="1:13" ht="16">
      <c r="A8" s="41" t="s">
        <v>65</v>
      </c>
      <c r="B8" s="41"/>
      <c r="C8" s="41"/>
      <c r="D8" s="41"/>
      <c r="E8" s="41"/>
      <c r="F8" s="41"/>
      <c r="G8" s="41"/>
      <c r="H8" s="41"/>
      <c r="I8" s="41"/>
      <c r="J8" s="41"/>
    </row>
    <row r="9" spans="1:13">
      <c r="A9" s="8" t="s">
        <v>104</v>
      </c>
      <c r="B9" s="7" t="s">
        <v>134</v>
      </c>
      <c r="C9" s="7" t="s">
        <v>135</v>
      </c>
      <c r="D9" s="7" t="s">
        <v>136</v>
      </c>
      <c r="E9" s="7" t="s">
        <v>292</v>
      </c>
      <c r="F9" s="7" t="s">
        <v>254</v>
      </c>
      <c r="G9" s="13" t="s">
        <v>61</v>
      </c>
      <c r="H9" s="13" t="s">
        <v>129</v>
      </c>
      <c r="I9" s="13" t="s">
        <v>98</v>
      </c>
      <c r="J9" s="8"/>
      <c r="K9" s="8" t="str">
        <f>"190,0"</f>
        <v>190,0</v>
      </c>
      <c r="L9" s="8" t="str">
        <f>"128,4210"</f>
        <v>128,4210</v>
      </c>
      <c r="M9" s="7" t="s">
        <v>121</v>
      </c>
    </row>
    <row r="10" spans="1:13">
      <c r="B10" s="5" t="s">
        <v>105</v>
      </c>
    </row>
    <row r="11" spans="1:13" ht="16">
      <c r="A11" s="41" t="s">
        <v>85</v>
      </c>
      <c r="B11" s="41"/>
      <c r="C11" s="41"/>
      <c r="D11" s="41"/>
      <c r="E11" s="41"/>
      <c r="F11" s="41"/>
      <c r="G11" s="41"/>
      <c r="H11" s="41"/>
      <c r="I11" s="41"/>
      <c r="J11" s="41"/>
    </row>
    <row r="12" spans="1:13">
      <c r="A12" s="8" t="s">
        <v>104</v>
      </c>
      <c r="B12" s="7" t="s">
        <v>175</v>
      </c>
      <c r="C12" s="7" t="s">
        <v>260</v>
      </c>
      <c r="D12" s="7" t="s">
        <v>176</v>
      </c>
      <c r="E12" s="7" t="s">
        <v>294</v>
      </c>
      <c r="F12" s="7" t="s">
        <v>251</v>
      </c>
      <c r="G12" s="14" t="s">
        <v>90</v>
      </c>
      <c r="H12" s="13" t="s">
        <v>90</v>
      </c>
      <c r="I12" s="14" t="s">
        <v>178</v>
      </c>
      <c r="J12" s="8"/>
      <c r="K12" s="8" t="str">
        <f>"217,5"</f>
        <v>217,5</v>
      </c>
      <c r="L12" s="8" t="str">
        <f>"139,3983"</f>
        <v>139,3983</v>
      </c>
      <c r="M12" s="7"/>
    </row>
    <row r="13" spans="1:13">
      <c r="B13" s="5" t="s">
        <v>105</v>
      </c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IPL ПЛ без экипировки ДК</vt:lpstr>
      <vt:lpstr>IPL ПЛ без экипировки</vt:lpstr>
      <vt:lpstr>IPL ПЛ в бинтах ДК</vt:lpstr>
      <vt:lpstr>IPL ПЛ в бинтах</vt:lpstr>
      <vt:lpstr>IPL Двоеборье без экип ДК</vt:lpstr>
      <vt:lpstr>IPL Двоеборье без экип</vt:lpstr>
      <vt:lpstr>IPL Жим без экипировки ДК</vt:lpstr>
      <vt:lpstr>IPL Жим без экипировки</vt:lpstr>
      <vt:lpstr>IPL Тяга без экипировки ДК</vt:lpstr>
      <vt:lpstr>IPL Тяга без экипировки</vt:lpstr>
      <vt:lpstr>СПР Пауэрспорт</vt:lpstr>
      <vt:lpstr>СПР Подъем на бицепс ДК</vt:lpstr>
      <vt:lpstr>СПР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2021-03-30T14:33:28Z</dcterms:modified>
</cp:coreProperties>
</file>