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5A458A00-2CB6-CE44-A1F8-AE405349D065}" xr6:coauthVersionLast="45" xr6:coauthVersionMax="45" xr10:uidLastSave="{00000000-0000-0000-0000-000000000000}"/>
  <bookViews>
    <workbookView xWindow="160" yWindow="460" windowWidth="28640" windowHeight="16200" tabRatio="969" firstSheet="6" activeTab="10" xr2:uid="{00000000-000D-0000-FFFF-FFFF00000000}"/>
  </bookViews>
  <sheets>
    <sheet name="ФЖД ЖД ДК" sheetId="43" r:id="rId1"/>
    <sheet name="ФЖД ЖД" sheetId="38" r:id="rId2"/>
    <sheet name="ФЖД ЖД Армейский жим" sheetId="59" r:id="rId3"/>
    <sheet name="ФЖД ЖД Софт однослой" sheetId="51" r:id="rId4"/>
    <sheet name="ФЖД Жим на макс. ДК" sheetId="44" r:id="rId5"/>
    <sheet name="ФЖД Жим на макс." sheetId="39" r:id="rId6"/>
    <sheet name="ФЖД Софт однослой жим макс ДК" sheetId="55" r:id="rId7"/>
    <sheet name="ФЖД Софт однослой жим на макс." sheetId="52" r:id="rId8"/>
    <sheet name="ФЖД Софт многослой жим на макс." sheetId="56" r:id="rId9"/>
    <sheet name="ФЖД Армейский жим на макс" sheetId="60" r:id="rId10"/>
    <sheet name="ФЖД Военный жим на макс." sheetId="48" r:id="rId1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38" l="1"/>
  <c r="M14" i="38"/>
  <c r="N12" i="38"/>
  <c r="M12" i="38"/>
  <c r="N10" i="38"/>
  <c r="M10" i="38"/>
  <c r="N6" i="43"/>
  <c r="M6" i="43"/>
  <c r="L13" i="60" l="1"/>
  <c r="K13" i="60"/>
  <c r="L10" i="60"/>
  <c r="K10" i="60"/>
  <c r="L7" i="60"/>
  <c r="K7" i="60"/>
  <c r="L6" i="60"/>
  <c r="K6" i="60"/>
  <c r="N6" i="59"/>
  <c r="M6" i="59"/>
  <c r="L11" i="56"/>
  <c r="K11" i="56"/>
  <c r="L10" i="56"/>
  <c r="K10" i="56"/>
  <c r="L7" i="56"/>
  <c r="K7" i="56"/>
  <c r="L6" i="56"/>
  <c r="K6" i="56"/>
  <c r="L9" i="55"/>
  <c r="K9" i="55"/>
  <c r="L6" i="55"/>
  <c r="L23" i="52"/>
  <c r="K23" i="52"/>
  <c r="L22" i="52"/>
  <c r="K22" i="52"/>
  <c r="L21" i="52"/>
  <c r="K21" i="52"/>
  <c r="L18" i="52"/>
  <c r="K18" i="52"/>
  <c r="L17" i="52"/>
  <c r="K17" i="52"/>
  <c r="L16" i="52"/>
  <c r="K16" i="52"/>
  <c r="L15" i="52"/>
  <c r="K15" i="52"/>
  <c r="L12" i="52"/>
  <c r="K12" i="52"/>
  <c r="L11" i="52"/>
  <c r="K11" i="52"/>
  <c r="L10" i="52"/>
  <c r="K10" i="52"/>
  <c r="L7" i="52"/>
  <c r="K7" i="52"/>
  <c r="L6" i="52"/>
  <c r="K6" i="52"/>
  <c r="N13" i="51"/>
  <c r="M13" i="51"/>
  <c r="N10" i="51"/>
  <c r="M10" i="51"/>
  <c r="N9" i="51"/>
  <c r="M9" i="51"/>
  <c r="N6" i="51"/>
  <c r="M6" i="51"/>
  <c r="L13" i="48"/>
  <c r="K13" i="48"/>
  <c r="L12" i="48"/>
  <c r="K12" i="48"/>
  <c r="L9" i="48"/>
  <c r="K9" i="48"/>
  <c r="L6" i="48"/>
  <c r="K6" i="48"/>
  <c r="L9" i="44"/>
  <c r="K9" i="44"/>
  <c r="L6" i="44"/>
  <c r="K6" i="44"/>
  <c r="N10" i="43"/>
  <c r="M10" i="43"/>
  <c r="N7" i="43"/>
  <c r="M7" i="43"/>
  <c r="L6" i="39"/>
  <c r="K6" i="39"/>
  <c r="N13" i="38"/>
  <c r="M13" i="38"/>
  <c r="N11" i="38"/>
  <c r="M11" i="38"/>
  <c r="N9" i="38"/>
  <c r="M9" i="38"/>
  <c r="N6" i="38"/>
  <c r="M6" i="38"/>
</calcChain>
</file>

<file path=xl/sharedStrings.xml><?xml version="1.0" encoding="utf-8"?>
<sst xmlns="http://schemas.openxmlformats.org/spreadsheetml/2006/main" count="623" uniqueCount="222">
  <si>
    <t>ФИО</t>
  </si>
  <si>
    <t>Сумма</t>
  </si>
  <si>
    <t>Тренер</t>
  </si>
  <si>
    <t>Очки</t>
  </si>
  <si>
    <t>Рек</t>
  </si>
  <si>
    <t>Вес</t>
  </si>
  <si>
    <t>Повторы</t>
  </si>
  <si>
    <t>Собственный 
вес</t>
  </si>
  <si>
    <t>Город/Страна</t>
  </si>
  <si>
    <t>Жим лёжа</t>
  </si>
  <si>
    <t>ВЕСОВАЯ КАТЕГОРИЯ   90</t>
  </si>
  <si>
    <t>160,0</t>
  </si>
  <si>
    <t>1</t>
  </si>
  <si>
    <t/>
  </si>
  <si>
    <t>ВЕСОВАЯ КАТЕГОРИЯ   110</t>
  </si>
  <si>
    <t>104,80</t>
  </si>
  <si>
    <t>155,0</t>
  </si>
  <si>
    <t>165,0</t>
  </si>
  <si>
    <t>105,0</t>
  </si>
  <si>
    <t>55,0</t>
  </si>
  <si>
    <t>130,0</t>
  </si>
  <si>
    <t>135,0</t>
  </si>
  <si>
    <t>140,0</t>
  </si>
  <si>
    <t>142,5</t>
  </si>
  <si>
    <t>90,0</t>
  </si>
  <si>
    <t>95,0</t>
  </si>
  <si>
    <t>145,0</t>
  </si>
  <si>
    <t>150,0</t>
  </si>
  <si>
    <t>190,0</t>
  </si>
  <si>
    <t>195,0</t>
  </si>
  <si>
    <t>180,0</t>
  </si>
  <si>
    <t>200,0</t>
  </si>
  <si>
    <t>205,0</t>
  </si>
  <si>
    <t>100,0</t>
  </si>
  <si>
    <t>110,0</t>
  </si>
  <si>
    <t>112,5</t>
  </si>
  <si>
    <t>225,0</t>
  </si>
  <si>
    <t>167,5</t>
  </si>
  <si>
    <t>157,5</t>
  </si>
  <si>
    <t>152,5</t>
  </si>
  <si>
    <t>215,0</t>
  </si>
  <si>
    <t>162,5</t>
  </si>
  <si>
    <t>ВЕСОВАЯ КАТЕГОРИЯ   100</t>
  </si>
  <si>
    <t>99,40</t>
  </si>
  <si>
    <t>275,0</t>
  </si>
  <si>
    <t>99,90</t>
  </si>
  <si>
    <t>265,0</t>
  </si>
  <si>
    <t>270,0</t>
  </si>
  <si>
    <t>285,0</t>
  </si>
  <si>
    <t>290,0</t>
  </si>
  <si>
    <t>302,5</t>
  </si>
  <si>
    <t>335,0</t>
  </si>
  <si>
    <t>300,0</t>
  </si>
  <si>
    <t>175,0</t>
  </si>
  <si>
    <t>350,0</t>
  </si>
  <si>
    <t>282,5</t>
  </si>
  <si>
    <t>280,0</t>
  </si>
  <si>
    <t>307,5</t>
  </si>
  <si>
    <t>222,5</t>
  </si>
  <si>
    <t>-</t>
  </si>
  <si>
    <t>2</t>
  </si>
  <si>
    <t>85,0</t>
  </si>
  <si>
    <t>92,5</t>
  </si>
  <si>
    <t>40,0</t>
  </si>
  <si>
    <t xml:space="preserve">Алёхин М. </t>
  </si>
  <si>
    <t>80,0</t>
  </si>
  <si>
    <t>50,0</t>
  </si>
  <si>
    <t>107,5</t>
  </si>
  <si>
    <t>89,30</t>
  </si>
  <si>
    <t>99,20</t>
  </si>
  <si>
    <t>Азизов Фируз</t>
  </si>
  <si>
    <t>Открытая (30.06.1995)/25</t>
  </si>
  <si>
    <t>79,90</t>
  </si>
  <si>
    <t>Алёхин Михаил</t>
  </si>
  <si>
    <t>Открытая (15.04.1987)/34</t>
  </si>
  <si>
    <t>87,30</t>
  </si>
  <si>
    <t>86,80</t>
  </si>
  <si>
    <t>96,40</t>
  </si>
  <si>
    <t>Результат</t>
  </si>
  <si>
    <t>Зайниев Азат</t>
  </si>
  <si>
    <t>77,80</t>
  </si>
  <si>
    <t xml:space="preserve">Хасаншин А. </t>
  </si>
  <si>
    <t>Открытая (27.02.1985)/36</t>
  </si>
  <si>
    <t>Алёхин Евгений</t>
  </si>
  <si>
    <t>Открытая (02.10.1984)/36</t>
  </si>
  <si>
    <t>94,00</t>
  </si>
  <si>
    <t>Хасаншин Альберт</t>
  </si>
  <si>
    <t>109,20</t>
  </si>
  <si>
    <t>89,70</t>
  </si>
  <si>
    <t>Макаров Владимир</t>
  </si>
  <si>
    <t>315,0</t>
  </si>
  <si>
    <t>Леоненко Василий</t>
  </si>
  <si>
    <t>92,70</t>
  </si>
  <si>
    <t xml:space="preserve">Похватько Р. </t>
  </si>
  <si>
    <t>Жим стоя</t>
  </si>
  <si>
    <t>Абдуллин Марат</t>
  </si>
  <si>
    <t>Открытая (21.07.1985)/35</t>
  </si>
  <si>
    <t>111,50</t>
  </si>
  <si>
    <t>Мельяновский Александр</t>
  </si>
  <si>
    <t>Открытая (05.04.1978)/43</t>
  </si>
  <si>
    <t>88,00</t>
  </si>
  <si>
    <t>98,40</t>
  </si>
  <si>
    <t>96,70</t>
  </si>
  <si>
    <t>Смирнов Иван</t>
  </si>
  <si>
    <t>Открытая (07.07.1984)/36</t>
  </si>
  <si>
    <t>Грицак Александр</t>
  </si>
  <si>
    <t>Открытая (07.04.1963)/58</t>
  </si>
  <si>
    <t>Остапенко Кирилл</t>
  </si>
  <si>
    <t>97,80</t>
  </si>
  <si>
    <t>Юсупов Анвар</t>
  </si>
  <si>
    <t>Открытая (06.03.1983)/38</t>
  </si>
  <si>
    <t>Овчинников Евгений</t>
  </si>
  <si>
    <t>97,00</t>
  </si>
  <si>
    <t>Мастера 70+ (25.07.1946)/74</t>
  </si>
  <si>
    <t>ВЕСОВАЯ КАТЕГОРИЯ   80</t>
  </si>
  <si>
    <t>Калинин Сергей</t>
  </si>
  <si>
    <t>79,10</t>
  </si>
  <si>
    <t>Корнильцев Дмитрий</t>
  </si>
  <si>
    <t xml:space="preserve">Алёхин М </t>
  </si>
  <si>
    <t>Акулич Александр</t>
  </si>
  <si>
    <t>Открытая (17.11.1981)/39</t>
  </si>
  <si>
    <t>90,90</t>
  </si>
  <si>
    <t>Самойлов Владимир</t>
  </si>
  <si>
    <t>Открытая (09.05.1991)/29</t>
  </si>
  <si>
    <t>105,20</t>
  </si>
  <si>
    <t>312,5</t>
  </si>
  <si>
    <t>Капитонов Юрий</t>
  </si>
  <si>
    <t>103,00</t>
  </si>
  <si>
    <t>ВЕСОВАЯ КАТЕГОРИЯ   130</t>
  </si>
  <si>
    <t>Зиновьев Александр</t>
  </si>
  <si>
    <t>121,90</t>
  </si>
  <si>
    <t>Илюшин Руслан</t>
  </si>
  <si>
    <t>Открытая (25.02.1991)/30</t>
  </si>
  <si>
    <t xml:space="preserve">Ушков И. </t>
  </si>
  <si>
    <t>Журавлёв Кирилл</t>
  </si>
  <si>
    <t>Открытая (06.02.1990)/31</t>
  </si>
  <si>
    <t>Семенов Роман</t>
  </si>
  <si>
    <t>Открытая (12.11.1979)/41</t>
  </si>
  <si>
    <t>96,30</t>
  </si>
  <si>
    <t>300,5</t>
  </si>
  <si>
    <t xml:space="preserve">Емельянов Н. </t>
  </si>
  <si>
    <t>Беспаликов Валерий</t>
  </si>
  <si>
    <t>Открытая (07.04.1981)/40</t>
  </si>
  <si>
    <t>Едреников Максим</t>
  </si>
  <si>
    <t>105,40</t>
  </si>
  <si>
    <t>Самитов Александр</t>
  </si>
  <si>
    <t>ВЕСОВАЯ КАТЕГОРИЯ   120</t>
  </si>
  <si>
    <t>Емельянов Николай</t>
  </si>
  <si>
    <t>Открытая (30.08.1979)/41</t>
  </si>
  <si>
    <t>118,40</t>
  </si>
  <si>
    <t>325,0</t>
  </si>
  <si>
    <t>Куротченко Игорь</t>
  </si>
  <si>
    <t>113,10</t>
  </si>
  <si>
    <t>Кублицкий Александр</t>
  </si>
  <si>
    <t>Открытая (18.09.1981)/39</t>
  </si>
  <si>
    <t>105,50</t>
  </si>
  <si>
    <t>Баранов Александр</t>
  </si>
  <si>
    <t>Открытая (15.01.1986)/35</t>
  </si>
  <si>
    <t>Алёхин М.</t>
  </si>
  <si>
    <t>Чемпионат Европы ФЖД
ФЖД Армейский жим двоеборье
Долгопрудный/Московская область, 16-18 апреля 2021 года</t>
  </si>
  <si>
    <t>Чемпионат Европы ФЖД
ФЖД Армейский жим на максимум
Долгопрудный/Московская область, 16-18 апреля 2021 года</t>
  </si>
  <si>
    <t>Чемпионат Европы ФЖД
ФЖД Софт экипировка многослойная жим на максимум
Долгопрудный/Московская область, 16-18 апреля 2021 года</t>
  </si>
  <si>
    <t>Чемпионат Европы ФЖД
ФЖД Софт экипировка однослойная жим на максимум с ДК
Долгопрудный/Московская область, 16-18 апреля 2021 года</t>
  </si>
  <si>
    <t>Чемпионат Европы ФЖД
ФЖД Софт экипировка однослойная жим на максимум
Долгопрудный/Московская область, 16-18 апреля 2021 года</t>
  </si>
  <si>
    <t>Чемпионат Европы ФЖД
ФЖД Софт экипировка однослойная двоеборье
Долгопрудный/Московская область, 16-18 апреля 2021 года</t>
  </si>
  <si>
    <t>Чемпионат Европы ФЖД
ФЖД Военный жим на максимум
Долгопрудный/Московская область, 16-18 апреля 2021 года</t>
  </si>
  <si>
    <t>Чемпионат Европы ФЖД
ФЖД Любители с ДК жим на максимум
Долгопрудный/Московская область, 16-18 апреля 2021 года</t>
  </si>
  <si>
    <t>Чемпионат Европы ФЖД
ФЖД Любители с ДК двоеборье
Долгопрудный/Московская область, 16-18 апреля 2021 года</t>
  </si>
  <si>
    <t>Чемпионат Европы ФЖД
ФЖД Любители жим на максимум
Долгопрудный/Московская область, 16-18 апреля 2021 года</t>
  </si>
  <si>
    <t>Чемпионат Европы ФЖД
ФЖД Любители двоеборье
Долгопрудный/Московская область, 16-18 апреля 2021 года</t>
  </si>
  <si>
    <t>Мастера 40-44 (09.09.1979)/41</t>
  </si>
  <si>
    <t>Мастера 40-44 (16.05.1977)/43</t>
  </si>
  <si>
    <t>Мастера 40-44 (25.10.1976)/44</t>
  </si>
  <si>
    <t>Мастера 50-54 (06.04.1967)/54</t>
  </si>
  <si>
    <t>Мастера 40-44 (05.04.1978)/43</t>
  </si>
  <si>
    <t>Мастера 40-44 (07.04.1981)/40</t>
  </si>
  <si>
    <t>Мастера 40-44 (30.08.1979)/41</t>
  </si>
  <si>
    <t>Мастера 40-44 (12.11.1979)/41</t>
  </si>
  <si>
    <t>Мастера 45-49 (30.04.1975)/45</t>
  </si>
  <si>
    <t>Мастера 55-59 (20.03.1962)/59</t>
  </si>
  <si>
    <t>Мастера 60-64 (15.11.1957)/63</t>
  </si>
  <si>
    <t>Мастера 40-44 (11.05.1976)/44</t>
  </si>
  <si>
    <t>Мастера 45-49 (19.11.1975)/45</t>
  </si>
  <si>
    <t>Мастера 50-54 (15.11.1970)/50</t>
  </si>
  <si>
    <t>Мастера 55-59 (07.04.1963)/58</t>
  </si>
  <si>
    <t>Мастера 40-44 (19.10.1977)/43</t>
  </si>
  <si>
    <t>Самостоятельно</t>
  </si>
  <si>
    <t>Многоповторный жим</t>
  </si>
  <si>
    <t xml:space="preserve"> Многоповторный жим</t>
  </si>
  <si>
    <t>Капитонов Ю.</t>
  </si>
  <si>
    <t xml:space="preserve"> </t>
  </si>
  <si>
    <t>№</t>
  </si>
  <si>
    <t xml:space="preserve">Москва </t>
  </si>
  <si>
    <t xml:space="preserve">Орёл </t>
  </si>
  <si>
    <t xml:space="preserve">Красноярск </t>
  </si>
  <si>
    <t xml:space="preserve">Иваново </t>
  </si>
  <si>
    <t xml:space="preserve">Раменское </t>
  </si>
  <si>
    <t xml:space="preserve">Симферополь </t>
  </si>
  <si>
    <t xml:space="preserve">Волгоград </t>
  </si>
  <si>
    <t xml:space="preserve">Мурманск </t>
  </si>
  <si>
    <t xml:space="preserve">Уфа </t>
  </si>
  <si>
    <t xml:space="preserve">Орехово-Зуево </t>
  </si>
  <si>
    <t xml:space="preserve">Сергиев Посад </t>
  </si>
  <si>
    <t xml:space="preserve">Собинка </t>
  </si>
  <si>
    <t xml:space="preserve">Алушта </t>
  </si>
  <si>
    <t xml:space="preserve">Кемерово </t>
  </si>
  <si>
    <t xml:space="preserve">Лосино-Петровский </t>
  </si>
  <si>
    <t xml:space="preserve">Талдом </t>
  </si>
  <si>
    <t xml:space="preserve">Грязовец </t>
  </si>
  <si>
    <t xml:space="preserve">Качканар </t>
  </si>
  <si>
    <t xml:space="preserve">Санкт-Петербург </t>
  </si>
  <si>
    <t xml:space="preserve">Кушва </t>
  </si>
  <si>
    <t xml:space="preserve"> Москва</t>
  </si>
  <si>
    <t xml:space="preserve">
Дата рождения/Возраст</t>
  </si>
  <si>
    <t>Возрастная группа</t>
  </si>
  <si>
    <t>M2</t>
  </si>
  <si>
    <t>M1</t>
  </si>
  <si>
    <t>O</t>
  </si>
  <si>
    <t>M4</t>
  </si>
  <si>
    <t>M5</t>
  </si>
  <si>
    <t>M3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</si>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</sst>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O12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2.1640625" style="6" customWidth="1"/>
    <col min="12" max="12" width="11.6640625" style="27" customWidth="1"/>
    <col min="13" max="13" width="7.83203125" style="6" bestFit="1" customWidth="1"/>
    <col min="14" max="14" width="9.5" style="6" bestFit="1" customWidth="1"/>
    <col min="15" max="15" width="22.1640625" style="5" customWidth="1"/>
    <col min="16" max="16384" width="9.1640625" style="3"/>
  </cols>
  <sheetData>
    <row r="1" spans="1:15" s="2" customFormat="1" ht="29" customHeight="1">
      <c r="A1" s="31" t="s">
        <v>167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187</v>
      </c>
      <c r="L3" s="43"/>
      <c r="M3" s="43" t="s">
        <v>1</v>
      </c>
      <c r="N3" s="43" t="s">
        <v>3</v>
      </c>
      <c r="O3" s="46" t="s">
        <v>2</v>
      </c>
    </row>
    <row r="4" spans="1:15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42"/>
      <c r="N4" s="42"/>
      <c r="O4" s="47"/>
    </row>
    <row r="5" spans="1:15" ht="16">
      <c r="A5" s="48" t="s">
        <v>114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>
      <c r="A6" s="8" t="s">
        <v>12</v>
      </c>
      <c r="B6" s="7" t="s">
        <v>79</v>
      </c>
      <c r="C6" s="7" t="s">
        <v>170</v>
      </c>
      <c r="D6" s="7" t="s">
        <v>80</v>
      </c>
      <c r="E6" s="7" t="s">
        <v>216</v>
      </c>
      <c r="F6" s="7" t="s">
        <v>200</v>
      </c>
      <c r="G6" s="9" t="s">
        <v>34</v>
      </c>
      <c r="H6" s="10" t="s">
        <v>34</v>
      </c>
      <c r="I6" s="9" t="s">
        <v>35</v>
      </c>
      <c r="J6" s="8"/>
      <c r="K6" s="8" t="s">
        <v>63</v>
      </c>
      <c r="L6" s="26">
        <v>55</v>
      </c>
      <c r="M6" s="8" t="str">
        <f>"165,0"</f>
        <v>165,0</v>
      </c>
      <c r="N6" s="8" t="str">
        <f>"5505,1921"</f>
        <v>5505,1921</v>
      </c>
      <c r="O6" s="7" t="s">
        <v>81</v>
      </c>
    </row>
    <row r="7" spans="1:15">
      <c r="A7" s="8" t="s">
        <v>12</v>
      </c>
      <c r="B7" s="7" t="s">
        <v>115</v>
      </c>
      <c r="C7" s="7" t="s">
        <v>182</v>
      </c>
      <c r="D7" s="7" t="s">
        <v>116</v>
      </c>
      <c r="E7" s="7" t="s">
        <v>215</v>
      </c>
      <c r="F7" s="7" t="s">
        <v>192</v>
      </c>
      <c r="G7" s="10" t="s">
        <v>20</v>
      </c>
      <c r="H7" s="10" t="s">
        <v>21</v>
      </c>
      <c r="I7" s="10" t="s">
        <v>22</v>
      </c>
      <c r="J7" s="8"/>
      <c r="K7" s="8" t="s">
        <v>65</v>
      </c>
      <c r="L7" s="26">
        <v>35</v>
      </c>
      <c r="M7" s="8" t="str">
        <f>"175,0"</f>
        <v>175,0</v>
      </c>
      <c r="N7" s="8" t="str">
        <f>"6931,0082"</f>
        <v>6931,0082</v>
      </c>
      <c r="O7" s="7"/>
    </row>
    <row r="8" spans="1:15">
      <c r="B8" s="5" t="s">
        <v>13</v>
      </c>
    </row>
    <row r="9" spans="1:15" ht="16">
      <c r="A9" s="52" t="s">
        <v>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5">
      <c r="A10" s="8" t="s">
        <v>12</v>
      </c>
      <c r="B10" s="7" t="s">
        <v>86</v>
      </c>
      <c r="C10" s="7" t="s">
        <v>171</v>
      </c>
      <c r="D10" s="7" t="s">
        <v>85</v>
      </c>
      <c r="E10" s="7" t="s">
        <v>216</v>
      </c>
      <c r="F10" s="7" t="s">
        <v>200</v>
      </c>
      <c r="G10" s="10" t="s">
        <v>39</v>
      </c>
      <c r="H10" s="10" t="s">
        <v>11</v>
      </c>
      <c r="I10" s="10" t="s">
        <v>41</v>
      </c>
      <c r="J10" s="8"/>
      <c r="K10" s="8" t="s">
        <v>33</v>
      </c>
      <c r="L10" s="26">
        <v>20</v>
      </c>
      <c r="M10" s="8" t="str">
        <f>"182,5"</f>
        <v>182,5</v>
      </c>
      <c r="N10" s="8" t="str">
        <f>"6578,1250"</f>
        <v>6578,1250</v>
      </c>
      <c r="O10" s="7"/>
    </row>
    <row r="11" spans="1:15">
      <c r="B11" s="5" t="s">
        <v>13</v>
      </c>
    </row>
    <row r="12" spans="1:15">
      <c r="B12" s="5" t="s">
        <v>13</v>
      </c>
    </row>
  </sheetData>
  <mergeCells count="14">
    <mergeCell ref="A9:L9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3.1640625" style="6" customWidth="1"/>
    <col min="12" max="12" width="7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31" t="s">
        <v>160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94</v>
      </c>
      <c r="H3" s="43"/>
      <c r="I3" s="43"/>
      <c r="J3" s="43"/>
      <c r="K3" s="43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7"/>
    </row>
    <row r="5" spans="1:13" ht="16">
      <c r="A5" s="48" t="s">
        <v>10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2" t="s">
        <v>12</v>
      </c>
      <c r="B6" s="11" t="s">
        <v>98</v>
      </c>
      <c r="C6" s="11" t="s">
        <v>99</v>
      </c>
      <c r="D6" s="11" t="s">
        <v>100</v>
      </c>
      <c r="E6" s="11" t="s">
        <v>217</v>
      </c>
      <c r="F6" s="11" t="s">
        <v>192</v>
      </c>
      <c r="G6" s="18" t="s">
        <v>33</v>
      </c>
      <c r="H6" s="18" t="s">
        <v>18</v>
      </c>
      <c r="I6" s="18" t="s">
        <v>34</v>
      </c>
      <c r="J6" s="12"/>
      <c r="K6" s="12" t="str">
        <f>"110,0"</f>
        <v>110,0</v>
      </c>
      <c r="L6" s="12" t="str">
        <f>"71,0490"</f>
        <v>71,0490</v>
      </c>
      <c r="M6" s="11"/>
    </row>
    <row r="7" spans="1:13">
      <c r="A7" s="14" t="s">
        <v>12</v>
      </c>
      <c r="B7" s="13" t="s">
        <v>98</v>
      </c>
      <c r="C7" s="13" t="s">
        <v>174</v>
      </c>
      <c r="D7" s="13" t="s">
        <v>100</v>
      </c>
      <c r="E7" s="13" t="s">
        <v>216</v>
      </c>
      <c r="F7" s="13" t="s">
        <v>192</v>
      </c>
      <c r="G7" s="20" t="s">
        <v>33</v>
      </c>
      <c r="H7" s="20" t="s">
        <v>18</v>
      </c>
      <c r="I7" s="20" t="s">
        <v>34</v>
      </c>
      <c r="J7" s="14"/>
      <c r="K7" s="14" t="str">
        <f>"110,0"</f>
        <v>110,0</v>
      </c>
      <c r="L7" s="14" t="str">
        <f>"73,0384"</f>
        <v>73,0384</v>
      </c>
      <c r="M7" s="13"/>
    </row>
    <row r="8" spans="1:13">
      <c r="B8" s="5" t="s">
        <v>13</v>
      </c>
    </row>
    <row r="9" spans="1:13" ht="16">
      <c r="A9" s="52" t="s">
        <v>42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8" t="s">
        <v>12</v>
      </c>
      <c r="B10" s="7" t="s">
        <v>95</v>
      </c>
      <c r="C10" s="7" t="s">
        <v>96</v>
      </c>
      <c r="D10" s="7" t="s">
        <v>45</v>
      </c>
      <c r="E10" s="7" t="s">
        <v>217</v>
      </c>
      <c r="F10" s="7" t="s">
        <v>192</v>
      </c>
      <c r="G10" s="10" t="s">
        <v>25</v>
      </c>
      <c r="H10" s="10" t="s">
        <v>33</v>
      </c>
      <c r="I10" s="9" t="s">
        <v>67</v>
      </c>
      <c r="J10" s="8"/>
      <c r="K10" s="8" t="str">
        <f>"100,0"</f>
        <v>100,0</v>
      </c>
      <c r="L10" s="8" t="str">
        <f>"60,8800"</f>
        <v>60,8800</v>
      </c>
      <c r="M10" s="7"/>
    </row>
    <row r="11" spans="1:13">
      <c r="B11" s="5" t="s">
        <v>13</v>
      </c>
    </row>
    <row r="12" spans="1:13" ht="16">
      <c r="A12" s="52" t="s">
        <v>146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8" t="s">
        <v>12</v>
      </c>
      <c r="B13" s="7" t="s">
        <v>156</v>
      </c>
      <c r="C13" s="7" t="s">
        <v>157</v>
      </c>
      <c r="D13" s="7" t="s">
        <v>97</v>
      </c>
      <c r="E13" s="7" t="s">
        <v>217</v>
      </c>
      <c r="F13" s="7" t="s">
        <v>192</v>
      </c>
      <c r="G13" s="10" t="s">
        <v>33</v>
      </c>
      <c r="H13" s="10" t="s">
        <v>67</v>
      </c>
      <c r="I13" s="10" t="s">
        <v>35</v>
      </c>
      <c r="J13" s="8"/>
      <c r="K13" s="8" t="str">
        <f>"112,5"</f>
        <v>112,5</v>
      </c>
      <c r="L13" s="8" t="str">
        <f>"65,9362"</f>
        <v>65,9362</v>
      </c>
      <c r="M13" s="7"/>
    </row>
    <row r="14" spans="1:13">
      <c r="B14" s="5" t="s">
        <v>13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4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31" t="s">
        <v>165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7"/>
    </row>
    <row r="5" spans="1:13" ht="16">
      <c r="A5" s="48" t="s">
        <v>114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12</v>
      </c>
      <c r="B6" s="7" t="s">
        <v>70</v>
      </c>
      <c r="C6" s="7" t="s">
        <v>71</v>
      </c>
      <c r="D6" s="7" t="s">
        <v>72</v>
      </c>
      <c r="E6" s="7" t="s">
        <v>217</v>
      </c>
      <c r="F6" s="7" t="s">
        <v>198</v>
      </c>
      <c r="G6" s="9" t="s">
        <v>23</v>
      </c>
      <c r="H6" s="10" t="s">
        <v>27</v>
      </c>
      <c r="I6" s="9" t="s">
        <v>11</v>
      </c>
      <c r="J6" s="8"/>
      <c r="K6" s="8" t="str">
        <f>"150,0"</f>
        <v>150,0</v>
      </c>
      <c r="L6" s="8" t="str">
        <f>"102,4800"</f>
        <v>102,4800</v>
      </c>
      <c r="M6" s="7" t="s">
        <v>64</v>
      </c>
    </row>
    <row r="7" spans="1:13">
      <c r="B7" s="5" t="s">
        <v>13</v>
      </c>
    </row>
    <row r="8" spans="1:13" ht="16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</v>
      </c>
      <c r="B9" s="7" t="s">
        <v>73</v>
      </c>
      <c r="C9" s="7" t="s">
        <v>74</v>
      </c>
      <c r="D9" s="7" t="s">
        <v>75</v>
      </c>
      <c r="E9" s="7" t="s">
        <v>217</v>
      </c>
      <c r="F9" s="7" t="s">
        <v>193</v>
      </c>
      <c r="G9" s="10" t="s">
        <v>27</v>
      </c>
      <c r="H9" s="10" t="s">
        <v>38</v>
      </c>
      <c r="I9" s="10" t="s">
        <v>41</v>
      </c>
      <c r="J9" s="8"/>
      <c r="K9" s="8" t="str">
        <f>"162,5"</f>
        <v>162,5</v>
      </c>
      <c r="L9" s="8" t="str">
        <f>"105,4137"</f>
        <v>105,4137</v>
      </c>
      <c r="M9" s="7"/>
    </row>
    <row r="10" spans="1:13">
      <c r="B10" s="5" t="s">
        <v>13</v>
      </c>
    </row>
    <row r="11" spans="1:13" ht="16">
      <c r="A11" s="52" t="s">
        <v>42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12" t="s">
        <v>12</v>
      </c>
      <c r="B12" s="11" t="s">
        <v>117</v>
      </c>
      <c r="C12" s="11" t="s">
        <v>82</v>
      </c>
      <c r="D12" s="11" t="s">
        <v>102</v>
      </c>
      <c r="E12" s="11" t="s">
        <v>217</v>
      </c>
      <c r="F12" s="11" t="s">
        <v>193</v>
      </c>
      <c r="G12" s="18" t="s">
        <v>11</v>
      </c>
      <c r="H12" s="17" t="s">
        <v>37</v>
      </c>
      <c r="I12" s="17" t="s">
        <v>37</v>
      </c>
      <c r="J12" s="12"/>
      <c r="K12" s="12" t="str">
        <f>"160,0"</f>
        <v>160,0</v>
      </c>
      <c r="L12" s="12" t="str">
        <f>"98,7520"</f>
        <v>98,7520</v>
      </c>
      <c r="M12" s="11" t="s">
        <v>118</v>
      </c>
    </row>
    <row r="13" spans="1:13">
      <c r="A13" s="14" t="s">
        <v>60</v>
      </c>
      <c r="B13" s="13" t="s">
        <v>83</v>
      </c>
      <c r="C13" s="13" t="s">
        <v>84</v>
      </c>
      <c r="D13" s="13" t="s">
        <v>69</v>
      </c>
      <c r="E13" s="13" t="s">
        <v>217</v>
      </c>
      <c r="F13" s="13" t="s">
        <v>193</v>
      </c>
      <c r="G13" s="20" t="s">
        <v>11</v>
      </c>
      <c r="H13" s="19" t="s">
        <v>37</v>
      </c>
      <c r="I13" s="19" t="s">
        <v>37</v>
      </c>
      <c r="J13" s="14"/>
      <c r="K13" s="14" t="str">
        <f>"160,0"</f>
        <v>160,0</v>
      </c>
      <c r="L13" s="14" t="str">
        <f>"97,6960"</f>
        <v>97,6960</v>
      </c>
      <c r="M13" s="13" t="s">
        <v>158</v>
      </c>
    </row>
    <row r="14" spans="1:13">
      <c r="B14" s="5" t="s">
        <v>13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15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1.83203125" style="6" customWidth="1"/>
    <col min="12" max="12" width="11.83203125" style="27" customWidth="1"/>
    <col min="13" max="13" width="7.83203125" style="6" bestFit="1" customWidth="1"/>
    <col min="14" max="14" width="12.1640625" style="6" customWidth="1"/>
    <col min="15" max="15" width="22.6640625" style="5" customWidth="1"/>
    <col min="16" max="16384" width="9.1640625" style="3"/>
  </cols>
  <sheetData>
    <row r="1" spans="1:15" s="2" customFormat="1" ht="29" customHeight="1">
      <c r="A1" s="31" t="s">
        <v>169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188</v>
      </c>
      <c r="L3" s="43"/>
      <c r="M3" s="43" t="s">
        <v>1</v>
      </c>
      <c r="N3" s="43" t="s">
        <v>3</v>
      </c>
      <c r="O3" s="46" t="s">
        <v>2</v>
      </c>
    </row>
    <row r="4" spans="1:15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42"/>
      <c r="N4" s="42"/>
      <c r="O4" s="47"/>
    </row>
    <row r="5" spans="1:15" ht="16">
      <c r="A5" s="48" t="s">
        <v>10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>
      <c r="A6" s="8" t="s">
        <v>12</v>
      </c>
      <c r="B6" s="7" t="s">
        <v>103</v>
      </c>
      <c r="C6" s="7" t="s">
        <v>104</v>
      </c>
      <c r="D6" s="7" t="s">
        <v>68</v>
      </c>
      <c r="E6" s="7" t="s">
        <v>217</v>
      </c>
      <c r="F6" s="7" t="s">
        <v>208</v>
      </c>
      <c r="G6" s="10" t="s">
        <v>16</v>
      </c>
      <c r="H6" s="10" t="s">
        <v>41</v>
      </c>
      <c r="I6" s="10" t="s">
        <v>37</v>
      </c>
      <c r="J6" s="8"/>
      <c r="K6" s="8" t="s">
        <v>24</v>
      </c>
      <c r="L6" s="26">
        <v>29</v>
      </c>
      <c r="M6" s="8" t="str">
        <f>"196,5"</f>
        <v>196,5</v>
      </c>
      <c r="N6" s="8" t="str">
        <f>"7292,3362"</f>
        <v>7292,3362</v>
      </c>
      <c r="O6" s="7"/>
    </row>
    <row r="7" spans="1:15">
      <c r="B7" s="5" t="s">
        <v>13</v>
      </c>
    </row>
    <row r="8" spans="1:15" ht="16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5">
      <c r="A9" s="12" t="s">
        <v>12</v>
      </c>
      <c r="B9" s="11" t="s">
        <v>105</v>
      </c>
      <c r="C9" s="11" t="s">
        <v>106</v>
      </c>
      <c r="D9" s="11" t="s">
        <v>43</v>
      </c>
      <c r="E9" s="11" t="s">
        <v>217</v>
      </c>
      <c r="F9" s="11" t="s">
        <v>209</v>
      </c>
      <c r="G9" s="18" t="s">
        <v>21</v>
      </c>
      <c r="H9" s="18" t="s">
        <v>27</v>
      </c>
      <c r="I9" s="18" t="s">
        <v>16</v>
      </c>
      <c r="J9" s="12"/>
      <c r="K9" s="12" t="s">
        <v>33</v>
      </c>
      <c r="L9" s="28">
        <v>21</v>
      </c>
      <c r="M9" s="12" t="str">
        <f>"176,0"</f>
        <v>176,0</v>
      </c>
      <c r="N9" s="12" t="str">
        <f>"6265,7267"</f>
        <v>6265,7267</v>
      </c>
      <c r="O9" s="11"/>
    </row>
    <row r="10" spans="1:15">
      <c r="A10" s="12" t="s">
        <v>60</v>
      </c>
      <c r="B10" s="11" t="s">
        <v>109</v>
      </c>
      <c r="C10" s="11" t="s">
        <v>110</v>
      </c>
      <c r="D10" s="11" t="s">
        <v>101</v>
      </c>
      <c r="E10" s="11" t="s">
        <v>217</v>
      </c>
      <c r="F10" s="11" t="s">
        <v>192</v>
      </c>
      <c r="G10" s="18" t="s">
        <v>21</v>
      </c>
      <c r="H10" s="18" t="s">
        <v>26</v>
      </c>
      <c r="I10" s="17" t="s">
        <v>39</v>
      </c>
      <c r="J10" s="12"/>
      <c r="K10" s="12" t="s">
        <v>66</v>
      </c>
      <c r="L10" s="28">
        <v>56</v>
      </c>
      <c r="M10" s="12" t="str">
        <f>"201,0"</f>
        <v>201,0</v>
      </c>
      <c r="N10" s="12" t="str">
        <f>"6499,6863"</f>
        <v>6499,6863</v>
      </c>
      <c r="O10" s="11"/>
    </row>
    <row r="11" spans="1:15">
      <c r="A11" s="16" t="s">
        <v>12</v>
      </c>
      <c r="B11" s="15" t="s">
        <v>107</v>
      </c>
      <c r="C11" s="15" t="s">
        <v>185</v>
      </c>
      <c r="D11" s="15" t="s">
        <v>108</v>
      </c>
      <c r="E11" s="15" t="s">
        <v>216</v>
      </c>
      <c r="F11" s="15" t="s">
        <v>210</v>
      </c>
      <c r="G11" s="22" t="s">
        <v>17</v>
      </c>
      <c r="H11" s="21" t="s">
        <v>17</v>
      </c>
      <c r="I11" s="22" t="s">
        <v>53</v>
      </c>
      <c r="J11" s="16"/>
      <c r="K11" s="16" t="s">
        <v>33</v>
      </c>
      <c r="L11" s="29">
        <v>28</v>
      </c>
      <c r="M11" s="16" t="str">
        <f>"193,0"</f>
        <v>193,0</v>
      </c>
      <c r="N11" s="16" t="str">
        <f>"7130,8620"</f>
        <v>7130,8620</v>
      </c>
      <c r="O11" s="15"/>
    </row>
    <row r="12" spans="1:15">
      <c r="A12" s="16" t="s">
        <v>12</v>
      </c>
      <c r="B12" s="15" t="s">
        <v>111</v>
      </c>
      <c r="C12" s="15" t="s">
        <v>183</v>
      </c>
      <c r="D12" s="15" t="s">
        <v>112</v>
      </c>
      <c r="E12" s="15" t="s">
        <v>220</v>
      </c>
      <c r="F12" s="15" t="s">
        <v>211</v>
      </c>
      <c r="G12" s="21" t="s">
        <v>22</v>
      </c>
      <c r="H12" s="22" t="s">
        <v>39</v>
      </c>
      <c r="I12" s="22" t="s">
        <v>39</v>
      </c>
      <c r="J12" s="16"/>
      <c r="K12" s="16" t="s">
        <v>66</v>
      </c>
      <c r="L12" s="29">
        <v>66</v>
      </c>
      <c r="M12" s="16" t="str">
        <f>"206,0"</f>
        <v>206,0</v>
      </c>
      <c r="N12" s="16" t="str">
        <f>"6754,6479"</f>
        <v>6754,6479</v>
      </c>
      <c r="O12" s="15"/>
    </row>
    <row r="13" spans="1:15">
      <c r="A13" s="14" t="s">
        <v>12</v>
      </c>
      <c r="B13" s="13" t="s">
        <v>105</v>
      </c>
      <c r="C13" s="13" t="s">
        <v>184</v>
      </c>
      <c r="D13" s="13" t="s">
        <v>43</v>
      </c>
      <c r="E13" s="13" t="s">
        <v>218</v>
      </c>
      <c r="F13" s="13" t="s">
        <v>209</v>
      </c>
      <c r="G13" s="20" t="s">
        <v>21</v>
      </c>
      <c r="H13" s="20" t="s">
        <v>27</v>
      </c>
      <c r="I13" s="20" t="s">
        <v>16</v>
      </c>
      <c r="J13" s="14"/>
      <c r="K13" s="14" t="s">
        <v>33</v>
      </c>
      <c r="L13" s="30">
        <v>21</v>
      </c>
      <c r="M13" s="14" t="str">
        <f>"176,0"</f>
        <v>176,0</v>
      </c>
      <c r="N13" s="14" t="str">
        <f>"6265,7267"</f>
        <v>6265,7267</v>
      </c>
      <c r="O13" s="13"/>
    </row>
    <row r="14" spans="1:15">
      <c r="A14" s="14" t="s">
        <v>12</v>
      </c>
      <c r="B14" s="13" t="s">
        <v>89</v>
      </c>
      <c r="C14" s="13" t="s">
        <v>113</v>
      </c>
      <c r="D14" s="13" t="s">
        <v>77</v>
      </c>
      <c r="E14" s="13" t="s">
        <v>221</v>
      </c>
      <c r="F14" s="13" t="s">
        <v>203</v>
      </c>
      <c r="G14" s="20" t="s">
        <v>61</v>
      </c>
      <c r="H14" s="20" t="s">
        <v>24</v>
      </c>
      <c r="I14" s="20" t="s">
        <v>62</v>
      </c>
      <c r="J14" s="14"/>
      <c r="K14" s="14" t="s">
        <v>66</v>
      </c>
      <c r="L14" s="30">
        <v>31</v>
      </c>
      <c r="M14" s="14" t="str">
        <f>"123,5"</f>
        <v>123,5</v>
      </c>
      <c r="N14" s="14" t="str">
        <f>"4007,7298"</f>
        <v>4007,7298</v>
      </c>
      <c r="O14" s="13"/>
    </row>
    <row r="15" spans="1:15">
      <c r="B15" s="5" t="s">
        <v>13</v>
      </c>
    </row>
  </sheetData>
  <mergeCells count="14">
    <mergeCell ref="A8:L8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17.5" style="5" customWidth="1"/>
    <col min="5" max="5" width="21.83203125" style="5" customWidth="1"/>
    <col min="6" max="6" width="17.5" style="5" bestFit="1" customWidth="1"/>
    <col min="7" max="10" width="5.5" style="6" customWidth="1"/>
    <col min="11" max="11" width="14.1640625" style="6" customWidth="1"/>
    <col min="12" max="12" width="14.1640625" style="27" customWidth="1"/>
    <col min="13" max="13" width="9.6640625" style="6" customWidth="1"/>
    <col min="14" max="14" width="9.5" style="6" bestFit="1" customWidth="1"/>
    <col min="15" max="15" width="23" style="5" customWidth="1"/>
    <col min="16" max="16384" width="9.1640625" style="3"/>
  </cols>
  <sheetData>
    <row r="1" spans="1:15" s="2" customFormat="1" ht="29" customHeight="1">
      <c r="A1" s="31" t="s">
        <v>159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94</v>
      </c>
      <c r="H3" s="43"/>
      <c r="I3" s="43"/>
      <c r="J3" s="43"/>
      <c r="K3" s="43" t="s">
        <v>187</v>
      </c>
      <c r="L3" s="43"/>
      <c r="M3" s="43" t="s">
        <v>78</v>
      </c>
      <c r="N3" s="43" t="s">
        <v>3</v>
      </c>
      <c r="O3" s="46" t="s">
        <v>2</v>
      </c>
    </row>
    <row r="4" spans="1:15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42"/>
      <c r="N4" s="42"/>
      <c r="O4" s="47"/>
    </row>
    <row r="5" spans="1:15" ht="16">
      <c r="A5" s="48" t="s">
        <v>14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>
      <c r="A6" s="8" t="s">
        <v>12</v>
      </c>
      <c r="B6" s="7" t="s">
        <v>153</v>
      </c>
      <c r="C6" s="7" t="s">
        <v>154</v>
      </c>
      <c r="D6" s="7" t="s">
        <v>155</v>
      </c>
      <c r="E6" s="7" t="s">
        <v>217</v>
      </c>
      <c r="F6" s="7" t="s">
        <v>199</v>
      </c>
      <c r="G6" s="10" t="s">
        <v>18</v>
      </c>
      <c r="H6" s="10" t="s">
        <v>35</v>
      </c>
      <c r="I6" s="8"/>
      <c r="J6" s="8"/>
      <c r="K6" s="8" t="s">
        <v>19</v>
      </c>
      <c r="L6" s="26">
        <v>26</v>
      </c>
      <c r="M6" s="8" t="str">
        <f>"138,5"</f>
        <v>138,5</v>
      </c>
      <c r="N6" s="8" t="str">
        <f>"4422,2975"</f>
        <v>4422,2975</v>
      </c>
      <c r="O6" s="7"/>
    </row>
    <row r="7" spans="1:15">
      <c r="B7" s="5" t="s">
        <v>13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15"/>
  <sheetViews>
    <sheetView topLeftCell="A2" workbookViewId="0">
      <selection activeCell="F18" sqref="F18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9.33203125" style="5" customWidth="1"/>
    <col min="6" max="6" width="19.33203125" style="5" bestFit="1" customWidth="1"/>
    <col min="7" max="9" width="5.5" style="6" customWidth="1"/>
    <col min="10" max="10" width="4.83203125" style="6" customWidth="1"/>
    <col min="11" max="11" width="13.33203125" style="6" customWidth="1"/>
    <col min="12" max="12" width="10.5" style="27" customWidth="1"/>
    <col min="13" max="13" width="7.83203125" style="6" bestFit="1" customWidth="1"/>
    <col min="14" max="14" width="10.5" style="6" bestFit="1" customWidth="1"/>
    <col min="15" max="15" width="20.83203125" style="5" customWidth="1"/>
    <col min="16" max="16384" width="9.1640625" style="3"/>
  </cols>
  <sheetData>
    <row r="1" spans="1:15" s="2" customFormat="1" ht="29" customHeight="1">
      <c r="A1" s="31" t="s">
        <v>164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187</v>
      </c>
      <c r="L3" s="43"/>
      <c r="M3" s="43" t="s">
        <v>1</v>
      </c>
      <c r="N3" s="43" t="s">
        <v>3</v>
      </c>
      <c r="O3" s="46" t="s">
        <v>2</v>
      </c>
    </row>
    <row r="4" spans="1:15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42"/>
      <c r="N4" s="42"/>
      <c r="O4" s="47"/>
    </row>
    <row r="5" spans="1:15" ht="16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>
      <c r="A6" s="8" t="s">
        <v>12</v>
      </c>
      <c r="B6" s="7" t="s">
        <v>119</v>
      </c>
      <c r="C6" s="7" t="s">
        <v>120</v>
      </c>
      <c r="D6" s="7" t="s">
        <v>121</v>
      </c>
      <c r="E6" s="7" t="s">
        <v>217</v>
      </c>
      <c r="F6" s="7" t="s">
        <v>202</v>
      </c>
      <c r="G6" s="10" t="s">
        <v>47</v>
      </c>
      <c r="H6" s="10" t="s">
        <v>56</v>
      </c>
      <c r="I6" s="9" t="s">
        <v>49</v>
      </c>
      <c r="J6" s="8"/>
      <c r="K6" s="8" t="s">
        <v>33</v>
      </c>
      <c r="L6" s="26">
        <v>82</v>
      </c>
      <c r="M6" s="8" t="str">
        <f>"362,0"</f>
        <v>362,0</v>
      </c>
      <c r="N6" s="8" t="str">
        <f>"15143,1686"</f>
        <v>15143,1686</v>
      </c>
      <c r="O6" s="7"/>
    </row>
    <row r="7" spans="1:15">
      <c r="B7" s="5" t="s">
        <v>13</v>
      </c>
    </row>
    <row r="8" spans="1:15" ht="16">
      <c r="A8" s="52" t="s">
        <v>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5">
      <c r="A9" s="12" t="s">
        <v>12</v>
      </c>
      <c r="B9" s="11" t="s">
        <v>122</v>
      </c>
      <c r="C9" s="11" t="s">
        <v>123</v>
      </c>
      <c r="D9" s="11" t="s">
        <v>124</v>
      </c>
      <c r="E9" s="11" t="s">
        <v>217</v>
      </c>
      <c r="F9" s="11" t="s">
        <v>205</v>
      </c>
      <c r="G9" s="18" t="s">
        <v>50</v>
      </c>
      <c r="H9" s="18" t="s">
        <v>57</v>
      </c>
      <c r="I9" s="17" t="s">
        <v>125</v>
      </c>
      <c r="J9" s="12"/>
      <c r="K9" s="12" t="s">
        <v>34</v>
      </c>
      <c r="L9" s="28">
        <v>47</v>
      </c>
      <c r="M9" s="12" t="str">
        <f>"354,5"</f>
        <v>354,5</v>
      </c>
      <c r="N9" s="12" t="str">
        <f>"13041,3545"</f>
        <v>13041,3545</v>
      </c>
      <c r="O9" s="11" t="s">
        <v>190</v>
      </c>
    </row>
    <row r="10" spans="1:15">
      <c r="A10" s="14" t="s">
        <v>12</v>
      </c>
      <c r="B10" s="13" t="s">
        <v>126</v>
      </c>
      <c r="C10" s="13" t="s">
        <v>180</v>
      </c>
      <c r="D10" s="13" t="s">
        <v>127</v>
      </c>
      <c r="E10" s="13" t="s">
        <v>219</v>
      </c>
      <c r="F10" s="13" t="s">
        <v>195</v>
      </c>
      <c r="G10" s="20" t="s">
        <v>29</v>
      </c>
      <c r="H10" s="20" t="s">
        <v>32</v>
      </c>
      <c r="I10" s="20" t="s">
        <v>40</v>
      </c>
      <c r="J10" s="14"/>
      <c r="K10" s="14" t="s">
        <v>34</v>
      </c>
      <c r="L10" s="30">
        <v>29</v>
      </c>
      <c r="M10" s="14" t="str">
        <f>"244,0"</f>
        <v>244,0</v>
      </c>
      <c r="N10" s="14" t="str">
        <f>"8867,5539"</f>
        <v>8867,5539</v>
      </c>
      <c r="O10" s="13"/>
    </row>
    <row r="11" spans="1:15">
      <c r="B11" s="5" t="s">
        <v>13</v>
      </c>
    </row>
    <row r="12" spans="1:15" ht="16">
      <c r="A12" s="52" t="s">
        <v>128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5">
      <c r="A13" s="8" t="s">
        <v>12</v>
      </c>
      <c r="B13" s="7" t="s">
        <v>129</v>
      </c>
      <c r="C13" s="7" t="s">
        <v>181</v>
      </c>
      <c r="D13" s="7" t="s">
        <v>130</v>
      </c>
      <c r="E13" s="7" t="s">
        <v>216</v>
      </c>
      <c r="F13" s="7" t="s">
        <v>195</v>
      </c>
      <c r="G13" s="10" t="s">
        <v>44</v>
      </c>
      <c r="H13" s="9" t="s">
        <v>48</v>
      </c>
      <c r="I13" s="10" t="s">
        <v>48</v>
      </c>
      <c r="J13" s="8"/>
      <c r="K13" s="8" t="s">
        <v>20</v>
      </c>
      <c r="L13" s="26">
        <v>45</v>
      </c>
      <c r="M13" s="8" t="str">
        <f>"330,0"</f>
        <v>330,0</v>
      </c>
      <c r="N13" s="8" t="str">
        <f>"12688,3027"</f>
        <v>12688,3027</v>
      </c>
      <c r="O13" s="7" t="s">
        <v>189</v>
      </c>
    </row>
    <row r="14" spans="1:15">
      <c r="B14" s="5" t="s">
        <v>13</v>
      </c>
    </row>
    <row r="15" spans="1:15">
      <c r="B15" s="5" t="s">
        <v>13</v>
      </c>
    </row>
  </sheetData>
  <mergeCells count="15">
    <mergeCell ref="A8:L8"/>
    <mergeCell ref="A12:L12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0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31" t="s">
        <v>166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7"/>
    </row>
    <row r="5" spans="1:13" ht="16">
      <c r="A5" s="48" t="s">
        <v>114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12</v>
      </c>
      <c r="B6" s="7" t="s">
        <v>79</v>
      </c>
      <c r="C6" s="7" t="s">
        <v>170</v>
      </c>
      <c r="D6" s="7" t="s">
        <v>80</v>
      </c>
      <c r="E6" s="7" t="s">
        <v>216</v>
      </c>
      <c r="F6" s="7" t="s">
        <v>200</v>
      </c>
      <c r="G6" s="9" t="s">
        <v>34</v>
      </c>
      <c r="H6" s="10" t="s">
        <v>34</v>
      </c>
      <c r="I6" s="9" t="s">
        <v>35</v>
      </c>
      <c r="J6" s="8"/>
      <c r="K6" s="8" t="str">
        <f>"110,0"</f>
        <v>110,0</v>
      </c>
      <c r="L6" s="8" t="str">
        <f>"76,8433"</f>
        <v>76,8433</v>
      </c>
      <c r="M6" s="7" t="s">
        <v>81</v>
      </c>
    </row>
    <row r="7" spans="1:13">
      <c r="B7" s="5" t="s">
        <v>13</v>
      </c>
    </row>
    <row r="8" spans="1:13" ht="16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</v>
      </c>
      <c r="B9" s="7" t="s">
        <v>86</v>
      </c>
      <c r="C9" s="7" t="s">
        <v>171</v>
      </c>
      <c r="D9" s="7" t="s">
        <v>85</v>
      </c>
      <c r="E9" s="7" t="s">
        <v>216</v>
      </c>
      <c r="F9" s="7" t="s">
        <v>200</v>
      </c>
      <c r="G9" s="10" t="s">
        <v>39</v>
      </c>
      <c r="H9" s="10" t="s">
        <v>11</v>
      </c>
      <c r="I9" s="10" t="s">
        <v>41</v>
      </c>
      <c r="J9" s="8"/>
      <c r="K9" s="8" t="str">
        <f>"162,5"</f>
        <v>162,5</v>
      </c>
      <c r="L9" s="8" t="str">
        <f>"104,4063"</f>
        <v>104,4063</v>
      </c>
      <c r="M9" s="7"/>
    </row>
    <row r="10" spans="1:13">
      <c r="B10" s="5" t="s">
        <v>13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1" t="s">
        <v>168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7"/>
    </row>
    <row r="5" spans="1:13" ht="16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12</v>
      </c>
      <c r="B6" s="7" t="s">
        <v>105</v>
      </c>
      <c r="C6" s="7" t="s">
        <v>184</v>
      </c>
      <c r="D6" s="7" t="s">
        <v>43</v>
      </c>
      <c r="E6" s="7" t="s">
        <v>218</v>
      </c>
      <c r="F6" s="7" t="s">
        <v>209</v>
      </c>
      <c r="G6" s="10" t="s">
        <v>21</v>
      </c>
      <c r="H6" s="10" t="s">
        <v>27</v>
      </c>
      <c r="I6" s="10" t="s">
        <v>16</v>
      </c>
      <c r="J6" s="8"/>
      <c r="K6" s="8" t="str">
        <f>"155,0"</f>
        <v>155,0</v>
      </c>
      <c r="L6" s="8" t="str">
        <f>"125,0156"</f>
        <v>125,0156</v>
      </c>
      <c r="M6" s="7"/>
    </row>
    <row r="7" spans="1:13">
      <c r="B7" s="5" t="s">
        <v>13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1640625" style="5" bestFit="1" customWidth="1"/>
    <col min="7" max="9" width="5.5" style="6" customWidth="1"/>
    <col min="10" max="10" width="4.83203125" style="6" customWidth="1"/>
    <col min="11" max="11" width="10.5" style="23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31" t="s">
        <v>162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4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5"/>
      <c r="L4" s="42"/>
      <c r="M4" s="47"/>
    </row>
    <row r="5" spans="1:13" ht="16">
      <c r="A5" s="48" t="s">
        <v>42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8" t="s">
        <v>59</v>
      </c>
      <c r="B6" s="7" t="s">
        <v>91</v>
      </c>
      <c r="C6" s="7" t="s">
        <v>173</v>
      </c>
      <c r="D6" s="7" t="s">
        <v>92</v>
      </c>
      <c r="E6" s="7" t="s">
        <v>220</v>
      </c>
      <c r="F6" s="7" t="s">
        <v>204</v>
      </c>
      <c r="G6" s="9" t="s">
        <v>29</v>
      </c>
      <c r="H6" s="9" t="s">
        <v>29</v>
      </c>
      <c r="I6" s="9" t="s">
        <v>31</v>
      </c>
      <c r="J6" s="8"/>
      <c r="K6" s="24">
        <v>0</v>
      </c>
      <c r="L6" s="8" t="str">
        <f>"0,0000"</f>
        <v>0,0000</v>
      </c>
      <c r="M6" s="7" t="s">
        <v>93</v>
      </c>
    </row>
    <row r="7" spans="1:13">
      <c r="B7" s="5" t="s">
        <v>13</v>
      </c>
    </row>
    <row r="8" spans="1:13" ht="16">
      <c r="A8" s="52" t="s">
        <v>14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</v>
      </c>
      <c r="B9" s="7" t="s">
        <v>143</v>
      </c>
      <c r="C9" s="7" t="s">
        <v>172</v>
      </c>
      <c r="D9" s="7" t="s">
        <v>144</v>
      </c>
      <c r="E9" s="7" t="s">
        <v>216</v>
      </c>
      <c r="F9" s="7" t="s">
        <v>197</v>
      </c>
      <c r="G9" s="10" t="s">
        <v>32</v>
      </c>
      <c r="H9" s="10" t="s">
        <v>40</v>
      </c>
      <c r="I9" s="10" t="s">
        <v>58</v>
      </c>
      <c r="J9" s="8"/>
      <c r="K9" s="24" t="str">
        <f>"222,5"</f>
        <v>222,5</v>
      </c>
      <c r="L9" s="8" t="str">
        <f>"138,6307"</f>
        <v>138,6307</v>
      </c>
      <c r="M9" s="7"/>
    </row>
    <row r="10" spans="1:13">
      <c r="B10" s="5" t="s">
        <v>13</v>
      </c>
    </row>
    <row r="11" spans="1:13">
      <c r="B11" s="5" t="s">
        <v>13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10" width="5.5" style="6" customWidth="1"/>
    <col min="11" max="11" width="11.1640625" style="6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1" t="s">
        <v>163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7"/>
    </row>
    <row r="5" spans="1:13" ht="16">
      <c r="A5" s="48" t="s">
        <v>10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2" t="s">
        <v>12</v>
      </c>
      <c r="B6" s="11" t="s">
        <v>131</v>
      </c>
      <c r="C6" s="11" t="s">
        <v>132</v>
      </c>
      <c r="D6" s="11" t="s">
        <v>88</v>
      </c>
      <c r="E6" s="11" t="s">
        <v>217</v>
      </c>
      <c r="F6" s="11" t="s">
        <v>201</v>
      </c>
      <c r="G6" s="18" t="s">
        <v>46</v>
      </c>
      <c r="H6" s="17" t="s">
        <v>44</v>
      </c>
      <c r="I6" s="17" t="s">
        <v>56</v>
      </c>
      <c r="J6" s="12"/>
      <c r="K6" s="12" t="str">
        <f>"265,0"</f>
        <v>265,0</v>
      </c>
      <c r="L6" s="12" t="str">
        <f>"169,4675"</f>
        <v>169,4675</v>
      </c>
      <c r="M6" s="11" t="s">
        <v>133</v>
      </c>
    </row>
    <row r="7" spans="1:13">
      <c r="A7" s="14" t="s">
        <v>60</v>
      </c>
      <c r="B7" s="13" t="s">
        <v>134</v>
      </c>
      <c r="C7" s="13" t="s">
        <v>135</v>
      </c>
      <c r="D7" s="13" t="s">
        <v>76</v>
      </c>
      <c r="E7" s="13" t="s">
        <v>217</v>
      </c>
      <c r="F7" s="13" t="s">
        <v>195</v>
      </c>
      <c r="G7" s="20" t="s">
        <v>40</v>
      </c>
      <c r="H7" s="20" t="s">
        <v>58</v>
      </c>
      <c r="I7" s="19" t="s">
        <v>36</v>
      </c>
      <c r="J7" s="14"/>
      <c r="K7" s="14" t="str">
        <f>"222,5"</f>
        <v>222,5</v>
      </c>
      <c r="L7" s="14" t="str">
        <f>"144,7807"</f>
        <v>144,7807</v>
      </c>
      <c r="M7" s="13"/>
    </row>
    <row r="8" spans="1:13">
      <c r="B8" s="5" t="s">
        <v>13</v>
      </c>
    </row>
    <row r="9" spans="1:13" ht="16">
      <c r="A9" s="52" t="s">
        <v>42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2" t="s">
        <v>12</v>
      </c>
      <c r="B10" s="11" t="s">
        <v>136</v>
      </c>
      <c r="C10" s="11" t="s">
        <v>137</v>
      </c>
      <c r="D10" s="11" t="s">
        <v>138</v>
      </c>
      <c r="E10" s="11" t="s">
        <v>217</v>
      </c>
      <c r="F10" s="11" t="s">
        <v>194</v>
      </c>
      <c r="G10" s="18" t="s">
        <v>47</v>
      </c>
      <c r="H10" s="17" t="s">
        <v>55</v>
      </c>
      <c r="I10" s="18" t="s">
        <v>48</v>
      </c>
      <c r="J10" s="17" t="s">
        <v>139</v>
      </c>
      <c r="K10" s="12" t="str">
        <f>"285,0"</f>
        <v>285,0</v>
      </c>
      <c r="L10" s="12" t="str">
        <f>"176,2155"</f>
        <v>176,2155</v>
      </c>
      <c r="M10" s="11" t="s">
        <v>140</v>
      </c>
    </row>
    <row r="11" spans="1:13">
      <c r="A11" s="16" t="s">
        <v>12</v>
      </c>
      <c r="B11" s="15" t="s">
        <v>136</v>
      </c>
      <c r="C11" s="15" t="s">
        <v>177</v>
      </c>
      <c r="D11" s="15" t="s">
        <v>138</v>
      </c>
      <c r="E11" s="15" t="s">
        <v>216</v>
      </c>
      <c r="F11" s="15" t="s">
        <v>194</v>
      </c>
      <c r="G11" s="21" t="s">
        <v>47</v>
      </c>
      <c r="H11" s="22" t="s">
        <v>55</v>
      </c>
      <c r="I11" s="21" t="s">
        <v>48</v>
      </c>
      <c r="J11" s="22" t="s">
        <v>139</v>
      </c>
      <c r="K11" s="16" t="str">
        <f>"285,0"</f>
        <v>285,0</v>
      </c>
      <c r="L11" s="16" t="str">
        <f>"177,0966"</f>
        <v>177,0966</v>
      </c>
      <c r="M11" s="15" t="s">
        <v>140</v>
      </c>
    </row>
    <row r="12" spans="1:13">
      <c r="A12" s="14" t="s">
        <v>12</v>
      </c>
      <c r="B12" s="13" t="s">
        <v>91</v>
      </c>
      <c r="C12" s="13" t="s">
        <v>173</v>
      </c>
      <c r="D12" s="13" t="s">
        <v>92</v>
      </c>
      <c r="E12" s="13" t="s">
        <v>220</v>
      </c>
      <c r="F12" s="13" t="s">
        <v>204</v>
      </c>
      <c r="G12" s="20" t="s">
        <v>30</v>
      </c>
      <c r="H12" s="20" t="s">
        <v>28</v>
      </c>
      <c r="I12" s="20" t="s">
        <v>31</v>
      </c>
      <c r="J12" s="14"/>
      <c r="K12" s="14" t="str">
        <f>"200,0"</f>
        <v>200,0</v>
      </c>
      <c r="L12" s="14" t="str">
        <f>"154,5315"</f>
        <v>154,5315</v>
      </c>
      <c r="M12" s="13" t="s">
        <v>93</v>
      </c>
    </row>
    <row r="13" spans="1:13">
      <c r="B13" s="5" t="s">
        <v>13</v>
      </c>
    </row>
    <row r="14" spans="1:13" ht="16">
      <c r="A14" s="52" t="s">
        <v>14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12" t="s">
        <v>12</v>
      </c>
      <c r="B15" s="11" t="s">
        <v>141</v>
      </c>
      <c r="C15" s="11" t="s">
        <v>142</v>
      </c>
      <c r="D15" s="11" t="s">
        <v>15</v>
      </c>
      <c r="E15" s="11" t="s">
        <v>217</v>
      </c>
      <c r="F15" s="11" t="s">
        <v>196</v>
      </c>
      <c r="G15" s="18" t="s">
        <v>47</v>
      </c>
      <c r="H15" s="12"/>
      <c r="I15" s="12"/>
      <c r="J15" s="12"/>
      <c r="K15" s="12" t="str">
        <f>"270,0"</f>
        <v>270,0</v>
      </c>
      <c r="L15" s="12" t="str">
        <f>"161,4600"</f>
        <v>161,4600</v>
      </c>
      <c r="M15" s="11" t="s">
        <v>140</v>
      </c>
    </row>
    <row r="16" spans="1:13">
      <c r="A16" s="16" t="s">
        <v>12</v>
      </c>
      <c r="B16" s="15" t="s">
        <v>141</v>
      </c>
      <c r="C16" s="15" t="s">
        <v>175</v>
      </c>
      <c r="D16" s="15" t="s">
        <v>15</v>
      </c>
      <c r="E16" s="15" t="s">
        <v>216</v>
      </c>
      <c r="F16" s="15" t="s">
        <v>196</v>
      </c>
      <c r="G16" s="21" t="s">
        <v>47</v>
      </c>
      <c r="H16" s="16"/>
      <c r="I16" s="16"/>
      <c r="J16" s="16"/>
      <c r="K16" s="16" t="str">
        <f>"270,0"</f>
        <v>270,0</v>
      </c>
      <c r="L16" s="16" t="str">
        <f>"161,4600"</f>
        <v>161,4600</v>
      </c>
      <c r="M16" s="15" t="s">
        <v>140</v>
      </c>
    </row>
    <row r="17" spans="1:13">
      <c r="A17" s="16" t="s">
        <v>60</v>
      </c>
      <c r="B17" s="15" t="s">
        <v>143</v>
      </c>
      <c r="C17" s="15" t="s">
        <v>172</v>
      </c>
      <c r="D17" s="15" t="s">
        <v>144</v>
      </c>
      <c r="E17" s="15" t="s">
        <v>216</v>
      </c>
      <c r="F17" s="15" t="s">
        <v>197</v>
      </c>
      <c r="G17" s="21" t="s">
        <v>32</v>
      </c>
      <c r="H17" s="21" t="s">
        <v>40</v>
      </c>
      <c r="I17" s="21" t="s">
        <v>58</v>
      </c>
      <c r="J17" s="16"/>
      <c r="K17" s="16" t="str">
        <f>"222,5"</f>
        <v>222,5</v>
      </c>
      <c r="L17" s="16" t="str">
        <f>"138,6307"</f>
        <v>138,6307</v>
      </c>
      <c r="M17" s="15"/>
    </row>
    <row r="18" spans="1:13">
      <c r="A18" s="14" t="s">
        <v>12</v>
      </c>
      <c r="B18" s="13" t="s">
        <v>145</v>
      </c>
      <c r="C18" s="13" t="s">
        <v>178</v>
      </c>
      <c r="D18" s="13" t="s">
        <v>87</v>
      </c>
      <c r="E18" s="13" t="s">
        <v>215</v>
      </c>
      <c r="F18" s="13" t="s">
        <v>207</v>
      </c>
      <c r="G18" s="20" t="s">
        <v>47</v>
      </c>
      <c r="H18" s="20" t="s">
        <v>44</v>
      </c>
      <c r="I18" s="19" t="s">
        <v>56</v>
      </c>
      <c r="J18" s="14"/>
      <c r="K18" s="14" t="str">
        <f>"275,0"</f>
        <v>275,0</v>
      </c>
      <c r="L18" s="14" t="str">
        <f>"171,9267"</f>
        <v>171,9267</v>
      </c>
      <c r="M18" s="13"/>
    </row>
    <row r="19" spans="1:13">
      <c r="B19" s="5" t="s">
        <v>13</v>
      </c>
    </row>
    <row r="20" spans="1:13" ht="16">
      <c r="A20" s="52" t="s">
        <v>146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12" t="s">
        <v>12</v>
      </c>
      <c r="B21" s="11" t="s">
        <v>147</v>
      </c>
      <c r="C21" s="11" t="s">
        <v>148</v>
      </c>
      <c r="D21" s="11" t="s">
        <v>149</v>
      </c>
      <c r="E21" s="11" t="s">
        <v>217</v>
      </c>
      <c r="F21" s="11" t="s">
        <v>206</v>
      </c>
      <c r="G21" s="18" t="s">
        <v>52</v>
      </c>
      <c r="H21" s="18" t="s">
        <v>90</v>
      </c>
      <c r="I21" s="18" t="s">
        <v>150</v>
      </c>
      <c r="J21" s="12"/>
      <c r="K21" s="12" t="str">
        <f>"325,0"</f>
        <v>325,0</v>
      </c>
      <c r="L21" s="12" t="str">
        <f>"187,4600"</f>
        <v>187,4600</v>
      </c>
      <c r="M21" s="11"/>
    </row>
    <row r="22" spans="1:13">
      <c r="A22" s="16" t="s">
        <v>12</v>
      </c>
      <c r="B22" s="15" t="s">
        <v>147</v>
      </c>
      <c r="C22" s="15" t="s">
        <v>176</v>
      </c>
      <c r="D22" s="15" t="s">
        <v>149</v>
      </c>
      <c r="E22" s="15" t="s">
        <v>216</v>
      </c>
      <c r="F22" s="15" t="s">
        <v>206</v>
      </c>
      <c r="G22" s="21" t="s">
        <v>52</v>
      </c>
      <c r="H22" s="21" t="s">
        <v>90</v>
      </c>
      <c r="I22" s="21" t="s">
        <v>150</v>
      </c>
      <c r="J22" s="16"/>
      <c r="K22" s="16" t="str">
        <f>"325,0"</f>
        <v>325,0</v>
      </c>
      <c r="L22" s="16" t="str">
        <f>"188,3973"</f>
        <v>188,3973</v>
      </c>
      <c r="M22" s="15"/>
    </row>
    <row r="23" spans="1:13">
      <c r="A23" s="14" t="s">
        <v>12</v>
      </c>
      <c r="B23" s="13" t="s">
        <v>151</v>
      </c>
      <c r="C23" s="13" t="s">
        <v>179</v>
      </c>
      <c r="D23" s="13" t="s">
        <v>152</v>
      </c>
      <c r="E23" s="13" t="s">
        <v>218</v>
      </c>
      <c r="F23" s="13" t="s">
        <v>212</v>
      </c>
      <c r="G23" s="20" t="s">
        <v>30</v>
      </c>
      <c r="H23" s="20" t="s">
        <v>28</v>
      </c>
      <c r="I23" s="20" t="s">
        <v>31</v>
      </c>
      <c r="J23" s="14"/>
      <c r="K23" s="14" t="str">
        <f>"200,0"</f>
        <v>200,0</v>
      </c>
      <c r="L23" s="14" t="str">
        <f>"157,5990"</f>
        <v>157,5990</v>
      </c>
      <c r="M23" s="13"/>
    </row>
    <row r="24" spans="1:13">
      <c r="B24" s="5" t="s">
        <v>13</v>
      </c>
    </row>
  </sheetData>
  <mergeCells count="15">
    <mergeCell ref="A9:J9"/>
    <mergeCell ref="A14:J14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31" t="s">
        <v>161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191</v>
      </c>
      <c r="B3" s="50" t="s">
        <v>0</v>
      </c>
      <c r="C3" s="41" t="s">
        <v>213</v>
      </c>
      <c r="D3" s="41" t="s">
        <v>7</v>
      </c>
      <c r="E3" s="43" t="s">
        <v>214</v>
      </c>
      <c r="F3" s="43" t="s">
        <v>8</v>
      </c>
      <c r="G3" s="43" t="s">
        <v>9</v>
      </c>
      <c r="H3" s="43"/>
      <c r="I3" s="43"/>
      <c r="J3" s="43"/>
      <c r="K3" s="43" t="s">
        <v>78</v>
      </c>
      <c r="L3" s="43" t="s">
        <v>3</v>
      </c>
      <c r="M3" s="46" t="s">
        <v>2</v>
      </c>
    </row>
    <row r="4" spans="1:13" s="1" customFormat="1" ht="21" customHeight="1" thickBot="1">
      <c r="A4" s="40"/>
      <c r="B4" s="5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7"/>
    </row>
    <row r="5" spans="1:13" ht="16">
      <c r="A5" s="48" t="s">
        <v>14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12" t="s">
        <v>12</v>
      </c>
      <c r="B6" s="11" t="s">
        <v>141</v>
      </c>
      <c r="C6" s="11" t="s">
        <v>142</v>
      </c>
      <c r="D6" s="11" t="s">
        <v>15</v>
      </c>
      <c r="E6" s="11" t="s">
        <v>217</v>
      </c>
      <c r="F6" s="11" t="s">
        <v>196</v>
      </c>
      <c r="G6" s="18" t="s">
        <v>150</v>
      </c>
      <c r="H6" s="18" t="s">
        <v>51</v>
      </c>
      <c r="I6" s="17" t="s">
        <v>54</v>
      </c>
      <c r="J6" s="12"/>
      <c r="K6" s="12" t="str">
        <f>"335,0"</f>
        <v>335,0</v>
      </c>
      <c r="L6" s="12" t="str">
        <f>"200,3300"</f>
        <v>200,3300</v>
      </c>
      <c r="M6" s="11" t="s">
        <v>140</v>
      </c>
    </row>
    <row r="7" spans="1:13">
      <c r="A7" s="14" t="s">
        <v>12</v>
      </c>
      <c r="B7" s="13" t="s">
        <v>141</v>
      </c>
      <c r="C7" s="13" t="s">
        <v>175</v>
      </c>
      <c r="D7" s="13" t="s">
        <v>15</v>
      </c>
      <c r="E7" s="13" t="s">
        <v>216</v>
      </c>
      <c r="F7" s="13" t="s">
        <v>196</v>
      </c>
      <c r="G7" s="20" t="s">
        <v>150</v>
      </c>
      <c r="H7" s="20" t="s">
        <v>51</v>
      </c>
      <c r="I7" s="19" t="s">
        <v>54</v>
      </c>
      <c r="J7" s="14"/>
      <c r="K7" s="14" t="str">
        <f>"335,0"</f>
        <v>335,0</v>
      </c>
      <c r="L7" s="14" t="str">
        <f>"200,3300"</f>
        <v>200,3300</v>
      </c>
      <c r="M7" s="13" t="s">
        <v>140</v>
      </c>
    </row>
    <row r="8" spans="1:13">
      <c r="B8" s="5" t="s">
        <v>13</v>
      </c>
    </row>
    <row r="9" spans="1:13" ht="16">
      <c r="A9" s="52" t="s">
        <v>146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2" t="s">
        <v>12</v>
      </c>
      <c r="B10" s="11" t="s">
        <v>147</v>
      </c>
      <c r="C10" s="11" t="s">
        <v>148</v>
      </c>
      <c r="D10" s="11" t="s">
        <v>149</v>
      </c>
      <c r="E10" s="11" t="s">
        <v>217</v>
      </c>
      <c r="F10" s="11" t="s">
        <v>206</v>
      </c>
      <c r="G10" s="18" t="s">
        <v>150</v>
      </c>
      <c r="H10" s="18" t="s">
        <v>51</v>
      </c>
      <c r="I10" s="18" t="s">
        <v>54</v>
      </c>
      <c r="J10" s="12"/>
      <c r="K10" s="12" t="str">
        <f>"350,0"</f>
        <v>350,0</v>
      </c>
      <c r="L10" s="12" t="str">
        <f>"201,8800"</f>
        <v>201,8800</v>
      </c>
      <c r="M10" s="11" t="s">
        <v>186</v>
      </c>
    </row>
    <row r="11" spans="1:13">
      <c r="A11" s="14" t="s">
        <v>12</v>
      </c>
      <c r="B11" s="13" t="s">
        <v>147</v>
      </c>
      <c r="C11" s="13" t="s">
        <v>176</v>
      </c>
      <c r="D11" s="13" t="s">
        <v>149</v>
      </c>
      <c r="E11" s="13" t="s">
        <v>216</v>
      </c>
      <c r="F11" s="13" t="s">
        <v>206</v>
      </c>
      <c r="G11" s="20" t="s">
        <v>150</v>
      </c>
      <c r="H11" s="20" t="s">
        <v>51</v>
      </c>
      <c r="I11" s="20" t="s">
        <v>54</v>
      </c>
      <c r="J11" s="14"/>
      <c r="K11" s="14" t="str">
        <f>"350,0"</f>
        <v>350,0</v>
      </c>
      <c r="L11" s="14" t="str">
        <f>"202,8894"</f>
        <v>202,8894</v>
      </c>
      <c r="M11" s="13" t="s">
        <v>186</v>
      </c>
    </row>
    <row r="12" spans="1:13">
      <c r="B12" s="5" t="s">
        <v>13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ФЖД ЖД ДК</vt:lpstr>
      <vt:lpstr>ФЖД ЖД</vt:lpstr>
      <vt:lpstr>ФЖД ЖД Армейский жим</vt:lpstr>
      <vt:lpstr>ФЖД ЖД Софт однослой</vt:lpstr>
      <vt:lpstr>ФЖД Жим на макс. ДК</vt:lpstr>
      <vt:lpstr>ФЖД Жим на макс.</vt:lpstr>
      <vt:lpstr>ФЖД Софт однослой жим макс ДК</vt:lpstr>
      <vt:lpstr>ФЖД Софт однослой жим на макс.</vt:lpstr>
      <vt:lpstr>ФЖД Софт многослой жим на макс.</vt:lpstr>
      <vt:lpstr>ФЖД Армейский жим на макс</vt:lpstr>
      <vt:lpstr>ФЖД Военный жим на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2021-04-19T19:28:15Z</dcterms:modified>
</cp:coreProperties>
</file>