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16BDBF83-0522-3B4F-9926-04A0D3ACD34C}" xr6:coauthVersionLast="45" xr6:coauthVersionMax="45" xr10:uidLastSave="{00000000-0000-0000-0000-000000000000}"/>
  <bookViews>
    <workbookView xWindow="0" yWindow="460" windowWidth="28800" windowHeight="15980" tabRatio="893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Л в бинтах" sheetId="7" r:id="rId4"/>
    <sheet name="IPL Жим без экипировки ДК" sheetId="10" r:id="rId5"/>
    <sheet name="IPL Жим без экипировки" sheetId="9" r:id="rId6"/>
    <sheet name="IPL Жим однослой" sheetId="11" r:id="rId7"/>
    <sheet name="IPL Тяга без экипировки ДК" sheetId="14" r:id="rId8"/>
    <sheet name="IPL Тяга без экипировки" sheetId="13" r:id="rId9"/>
    <sheet name="WRPF Подъем на бицепс" sheetId="21" r:id="rId10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21" l="1"/>
  <c r="L9" i="21"/>
  <c r="L6" i="21"/>
  <c r="K6" i="21"/>
  <c r="L19" i="14"/>
  <c r="K19" i="14"/>
  <c r="L18" i="14"/>
  <c r="K18" i="14"/>
  <c r="L15" i="14"/>
  <c r="K15" i="14"/>
  <c r="L12" i="14"/>
  <c r="K12" i="14"/>
  <c r="L9" i="14"/>
  <c r="K9" i="14"/>
  <c r="L6" i="14"/>
  <c r="K6" i="14"/>
  <c r="L6" i="13"/>
  <c r="K6" i="13"/>
  <c r="L6" i="11"/>
  <c r="K6" i="11"/>
  <c r="L29" i="10"/>
  <c r="K29" i="10"/>
  <c r="L26" i="10"/>
  <c r="K26" i="10"/>
  <c r="L25" i="10"/>
  <c r="K25" i="10"/>
  <c r="L24" i="10"/>
  <c r="K24" i="10"/>
  <c r="L23" i="10"/>
  <c r="K23" i="10"/>
  <c r="L22" i="10"/>
  <c r="K22" i="10"/>
  <c r="L19" i="10"/>
  <c r="K19" i="10"/>
  <c r="L18" i="10"/>
  <c r="K18" i="10"/>
  <c r="L17" i="10"/>
  <c r="K17" i="10"/>
  <c r="L14" i="10"/>
  <c r="K14" i="10"/>
  <c r="L11" i="10"/>
  <c r="K11" i="10"/>
  <c r="L10" i="10"/>
  <c r="K10" i="10"/>
  <c r="L9" i="10"/>
  <c r="K9" i="10"/>
  <c r="L6" i="10"/>
  <c r="K6" i="10"/>
  <c r="L14" i="9"/>
  <c r="K14" i="9"/>
  <c r="L11" i="9"/>
  <c r="K11" i="9"/>
  <c r="L10" i="9"/>
  <c r="K10" i="9"/>
  <c r="L7" i="9"/>
  <c r="L6" i="9"/>
  <c r="K6" i="9"/>
  <c r="T12" i="8"/>
  <c r="S12" i="8"/>
  <c r="T9" i="8"/>
  <c r="S9" i="8"/>
  <c r="T6" i="8"/>
  <c r="S6" i="8"/>
  <c r="T9" i="7"/>
  <c r="S9" i="7"/>
  <c r="T6" i="7"/>
  <c r="S6" i="7"/>
  <c r="T15" i="6"/>
  <c r="S15" i="6"/>
  <c r="T12" i="6"/>
  <c r="S12" i="6"/>
  <c r="T9" i="6"/>
  <c r="S9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<sst xmlns="http://schemas.openxmlformats.org/spreadsheetml/2006/main" count="669" uniqueCount="259">
  <si>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</si>
  <si>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</si>
  <si>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</si>
  <si>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</si>
  <si>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</si>
  <si>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</si>
  <si>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</si>
  <si>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</si>
  <si>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</si>
  <si>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</si>
  <si>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</si>
  <si>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Шумилова Екатерина</t>
  </si>
  <si>
    <t>Открытая (06.11.1991)/29</t>
  </si>
  <si>
    <t>52,80</t>
  </si>
  <si>
    <t xml:space="preserve">Тверь/Тверская область </t>
  </si>
  <si>
    <t>80,0</t>
  </si>
  <si>
    <t>85,0</t>
  </si>
  <si>
    <t>87,5</t>
  </si>
  <si>
    <t>60,0</t>
  </si>
  <si>
    <t>65,0</t>
  </si>
  <si>
    <t>67,5</t>
  </si>
  <si>
    <t>120,0</t>
  </si>
  <si>
    <t>125,0</t>
  </si>
  <si>
    <t>130,0</t>
  </si>
  <si>
    <t>ВЕСОВАЯ КАТЕГОРИЯ   90</t>
  </si>
  <si>
    <t>Забелин Николай</t>
  </si>
  <si>
    <t>Открытая (23.05.1985)/35</t>
  </si>
  <si>
    <t>89,70</t>
  </si>
  <si>
    <t xml:space="preserve">Кашин/Тверская область </t>
  </si>
  <si>
    <t>200,0</t>
  </si>
  <si>
    <t>205,0</t>
  </si>
  <si>
    <t>207,5</t>
  </si>
  <si>
    <t>155,0</t>
  </si>
  <si>
    <t>157,5</t>
  </si>
  <si>
    <t>160,0</t>
  </si>
  <si>
    <t>230,0</t>
  </si>
  <si>
    <t>240,0</t>
  </si>
  <si>
    <t>245,0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</si>
  <si>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</si>
  <si>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</si>
  <si>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</si>
  <si>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</si>
  <si>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</si>
  <si>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 xml:space="preserve">Мужчины </t>
  </si>
  <si>
    <t>1</t>
  </si>
  <si>
    <t/>
  </si>
  <si>
    <t>ВЕСОВАЯ КАТЕГОРИЯ   75</t>
  </si>
  <si>
    <t>Черкасова Наталья</t>
  </si>
  <si>
    <t>73,30</t>
  </si>
  <si>
    <t>115,0</t>
  </si>
  <si>
    <t>122,5</t>
  </si>
  <si>
    <t>57,5</t>
  </si>
  <si>
    <t>62,5</t>
  </si>
  <si>
    <t>140,0</t>
  </si>
  <si>
    <t>ВЕСОВАЯ КАТЕГОРИЯ   82.5</t>
  </si>
  <si>
    <t>Ромашев Павел</t>
  </si>
  <si>
    <t>Открытая (24.04.1989)/32</t>
  </si>
  <si>
    <t>80,40</t>
  </si>
  <si>
    <t xml:space="preserve">Торжок/Тверская область </t>
  </si>
  <si>
    <t>210,0</t>
  </si>
  <si>
    <t>220,0</t>
  </si>
  <si>
    <t>150,0</t>
  </si>
  <si>
    <t>ВЕСОВАЯ КАТЕГОРИЯ   100</t>
  </si>
  <si>
    <t>Герасимов Станислав</t>
  </si>
  <si>
    <t>Открытая (14.09.1985)/35</t>
  </si>
  <si>
    <t>97,40</t>
  </si>
  <si>
    <t>235,0</t>
  </si>
  <si>
    <t>190,0</t>
  </si>
  <si>
    <t>82.5</t>
  </si>
  <si>
    <t>100</t>
  </si>
  <si>
    <t>Николаев Артем</t>
  </si>
  <si>
    <t>Открытая (01.06.1982)/38</t>
  </si>
  <si>
    <t>82,50</t>
  </si>
  <si>
    <t>135,0</t>
  </si>
  <si>
    <t>145,0</t>
  </si>
  <si>
    <t>215,0</t>
  </si>
  <si>
    <t>Хроликов Евгений</t>
  </si>
  <si>
    <t>Открытая (09.01.1997)/24</t>
  </si>
  <si>
    <t>96,20</t>
  </si>
  <si>
    <t>165,0</t>
  </si>
  <si>
    <t>175,0</t>
  </si>
  <si>
    <t>170,0</t>
  </si>
  <si>
    <t>180,0</t>
  </si>
  <si>
    <t>185,0</t>
  </si>
  <si>
    <t>ВЕСОВАЯ КАТЕГОРИЯ   60</t>
  </si>
  <si>
    <t>Куликова Виктория</t>
  </si>
  <si>
    <t>Открытая (02.12.1985)/35</t>
  </si>
  <si>
    <t>58,30</t>
  </si>
  <si>
    <t>72,5</t>
  </si>
  <si>
    <t>82,5</t>
  </si>
  <si>
    <t>32,5</t>
  </si>
  <si>
    <t>35,0</t>
  </si>
  <si>
    <t>37,5</t>
  </si>
  <si>
    <t>92,5</t>
  </si>
  <si>
    <t>Курочкин Иван</t>
  </si>
  <si>
    <t>Юноши 15-19 (09.09.2005)/15</t>
  </si>
  <si>
    <t>72,20</t>
  </si>
  <si>
    <t>70,0</t>
  </si>
  <si>
    <t>75,0</t>
  </si>
  <si>
    <t>147,5</t>
  </si>
  <si>
    <t>Папочкин Андрей</t>
  </si>
  <si>
    <t>Открытая (17.07.1990)/30</t>
  </si>
  <si>
    <t>97,80</t>
  </si>
  <si>
    <t>260,0</t>
  </si>
  <si>
    <t>270,0</t>
  </si>
  <si>
    <t>280,0</t>
  </si>
  <si>
    <t>162,5</t>
  </si>
  <si>
    <t>225,0</t>
  </si>
  <si>
    <t>Буханцев Антон</t>
  </si>
  <si>
    <t>Открытая (22.06.1991)/29</t>
  </si>
  <si>
    <t>81,50</t>
  </si>
  <si>
    <t>142,5</t>
  </si>
  <si>
    <t>Лисицын Юрий</t>
  </si>
  <si>
    <t>Открытая (16.05.1977)/43</t>
  </si>
  <si>
    <t>78,40</t>
  </si>
  <si>
    <t>Богданов Дмитрий</t>
  </si>
  <si>
    <t>Открытая (01.08.1981)/39</t>
  </si>
  <si>
    <t>96,50</t>
  </si>
  <si>
    <t>Куракин Владислав</t>
  </si>
  <si>
    <t>97,90</t>
  </si>
  <si>
    <t xml:space="preserve">Углич/Ярославская область </t>
  </si>
  <si>
    <t>ВЕСОВАЯ КАТЕГОРИЯ   110</t>
  </si>
  <si>
    <t>Уфимцев Дмитрий</t>
  </si>
  <si>
    <t>Открытая (18.03.1986)/35</t>
  </si>
  <si>
    <t>101,20</t>
  </si>
  <si>
    <t>152,5</t>
  </si>
  <si>
    <t xml:space="preserve">Результат </t>
  </si>
  <si>
    <t>110</t>
  </si>
  <si>
    <t>Результат</t>
  </si>
  <si>
    <t>-</t>
  </si>
  <si>
    <t>ВЕСОВАЯ КАТЕГОРИЯ   67.5</t>
  </si>
  <si>
    <t>Гончаров Олег</t>
  </si>
  <si>
    <t>Открытая (12.10.1994)/26</t>
  </si>
  <si>
    <t>63,80</t>
  </si>
  <si>
    <t>95,0</t>
  </si>
  <si>
    <t>107,5</t>
  </si>
  <si>
    <t>Дмитриев Александр</t>
  </si>
  <si>
    <t>Открытая (24.09.1995)/25</t>
  </si>
  <si>
    <t>72,90</t>
  </si>
  <si>
    <t xml:space="preserve">Барнаул/Алтайский край </t>
  </si>
  <si>
    <t>Телеев Кирилл</t>
  </si>
  <si>
    <t>Открытая (08.06.1986)/34</t>
  </si>
  <si>
    <t>75,00</t>
  </si>
  <si>
    <t xml:space="preserve">Владивосток/Приморский край </t>
  </si>
  <si>
    <t>Хвалин Сергей</t>
  </si>
  <si>
    <t>Открытая (29.07.1987)/33</t>
  </si>
  <si>
    <t>74,60</t>
  </si>
  <si>
    <t xml:space="preserve">Тула/Тульская область </t>
  </si>
  <si>
    <t>110,0</t>
  </si>
  <si>
    <t>117,5</t>
  </si>
  <si>
    <t>Свердлов Александр</t>
  </si>
  <si>
    <t>Открытая (09.01.1990)/31</t>
  </si>
  <si>
    <t>87,00</t>
  </si>
  <si>
    <t xml:space="preserve">Коломна/Московская область </t>
  </si>
  <si>
    <t>Крахмальный Олег</t>
  </si>
  <si>
    <t>Открытая (11.08.1980)/40</t>
  </si>
  <si>
    <t>132,5</t>
  </si>
  <si>
    <t>Курочкин Владимир</t>
  </si>
  <si>
    <t>88,40</t>
  </si>
  <si>
    <t>127,5</t>
  </si>
  <si>
    <t>137,5</t>
  </si>
  <si>
    <t>Вдовин Никита</t>
  </si>
  <si>
    <t>Юноши 15-19 (15.05.2003)/17</t>
  </si>
  <si>
    <t>95,90</t>
  </si>
  <si>
    <t xml:space="preserve">Великий Новгород/Новгородская область </t>
  </si>
  <si>
    <t>Волков Сергей</t>
  </si>
  <si>
    <t>Открытая (22.12.1988)/32</t>
  </si>
  <si>
    <t>91,50</t>
  </si>
  <si>
    <t>Морошкин Александр</t>
  </si>
  <si>
    <t>Открытая (23.02.1996)/25</t>
  </si>
  <si>
    <t>96,70</t>
  </si>
  <si>
    <t xml:space="preserve">Бобров В. </t>
  </si>
  <si>
    <t>Казаков Игорь</t>
  </si>
  <si>
    <t>Открытая (22.04.1968)/53</t>
  </si>
  <si>
    <t>99,40</t>
  </si>
  <si>
    <t xml:space="preserve">Москва </t>
  </si>
  <si>
    <t>Тимофеев Максим</t>
  </si>
  <si>
    <t>Открытая (07.12.1979)/41</t>
  </si>
  <si>
    <t>107,50</t>
  </si>
  <si>
    <t>167,5</t>
  </si>
  <si>
    <t>103,7400</t>
  </si>
  <si>
    <t>102,0900</t>
  </si>
  <si>
    <t>101,2960</t>
  </si>
  <si>
    <t>2</t>
  </si>
  <si>
    <t>3</t>
  </si>
  <si>
    <t>Емцев Николай</t>
  </si>
  <si>
    <t>105,60</t>
  </si>
  <si>
    <t xml:space="preserve">Кувшиново/Тверская область </t>
  </si>
  <si>
    <t>Веселов Максим</t>
  </si>
  <si>
    <t>Открытая (10.08.1981)/39</t>
  </si>
  <si>
    <t>105,20</t>
  </si>
  <si>
    <t>ВЕСОВАЯ КАТЕГОРИЯ   52</t>
  </si>
  <si>
    <t>Наплекова Марина</t>
  </si>
  <si>
    <t>Открытая (16.10.1998)/22</t>
  </si>
  <si>
    <t>51,50</t>
  </si>
  <si>
    <t>Пахомов Евгений</t>
  </si>
  <si>
    <t>Открытая (22.12.1992)/28</t>
  </si>
  <si>
    <t>74,50</t>
  </si>
  <si>
    <t>182,5</t>
  </si>
  <si>
    <t>Степанов Александр</t>
  </si>
  <si>
    <t>Открытая (20.04.1987)/34</t>
  </si>
  <si>
    <t>98,50</t>
  </si>
  <si>
    <t xml:space="preserve">Редкино/Тверская область </t>
  </si>
  <si>
    <t>Кулебякин Руслан</t>
  </si>
  <si>
    <t>Открытая (26.02.1991)/30</t>
  </si>
  <si>
    <t>109,10</t>
  </si>
  <si>
    <t xml:space="preserve">Таганрог/Ростовская область </t>
  </si>
  <si>
    <t>250,0</t>
  </si>
  <si>
    <t>Клюев Геннадий</t>
  </si>
  <si>
    <t>105,80</t>
  </si>
  <si>
    <t>Перевощиков Максим</t>
  </si>
  <si>
    <t>Открытая (22.05.1984)/36</t>
  </si>
  <si>
    <t>72,70</t>
  </si>
  <si>
    <t>Запорожец Андрей</t>
  </si>
  <si>
    <t>Открытая (13.05.1990)/30</t>
  </si>
  <si>
    <t>65,70</t>
  </si>
  <si>
    <t>52,5</t>
  </si>
  <si>
    <t>55,0</t>
  </si>
  <si>
    <t>50,0</t>
  </si>
  <si>
    <t>Непряев Александр</t>
  </si>
  <si>
    <t>Открытая (24.07.1989)/31</t>
  </si>
  <si>
    <t>86,30</t>
  </si>
  <si>
    <t>Мастера 40-44 (30.05.1976)/44</t>
  </si>
  <si>
    <t>Мастера 40-44 (17.03.1978)/43</t>
  </si>
  <si>
    <t>Мастера 50-54 (22.04.1968)/53</t>
  </si>
  <si>
    <t>Мастера 40-44 (14.08.1979)/41</t>
  </si>
  <si>
    <t>Мастера 50-54 (23.05.1967)/53</t>
  </si>
  <si>
    <t>Мастера 60-64 (20.05.1960)/60</t>
  </si>
  <si>
    <t>Москва</t>
  </si>
  <si>
    <t>Открытый мастерский турнир “Кубок Великой Победы”
IPL Пауэрлифтинг без экипировки ДК
Тверь/Тверская область, 1-2 мая 2021 года</t>
  </si>
  <si>
    <t>Открытый мастерский турнир “Кубок Великой Победы”
IPL Пауэрлифтинг без экипировки
Тверь/Тверская область, 1-2 мая 2021 года</t>
  </si>
  <si>
    <t>Открытый мастерский турнир “Кубок Великой Победы”
IPL Пауэрлифтинг в бинтах ДК
Тверь/Тверская область, 1-2 мая 2021 года</t>
  </si>
  <si>
    <t>Открытый мастерский турнир “Кубок Великой Победы”
IPL Пауэрлифтинг в бинтах
Тверь/Тверская область, 1-2 мая 2021 года</t>
  </si>
  <si>
    <t>Открытый мастерский турнир “Кубок Великой Победы”
IPL Жим лежа без экипировки ДК
Тверь/Тверская область, 1-2 мая 2021 года</t>
  </si>
  <si>
    <t>Открытый мастерский турнир “Кубок Великой Победы”
IPL Жим лежа без экипировки
Тверь/Тверская область, 1-2 мая 2021 года</t>
  </si>
  <si>
    <t>Открытый мастерский турнир “Кубок Великой Победы”
IPL Жим лежа в однослойной экипировке
Тверь/Тверская область, 1-2 мая 2021 года</t>
  </si>
  <si>
    <t>Открытый мастерский турнир “Кубок Великой Победы”
IPL Становая тяга без экипировки ДК
Тверь/Тверская область, 1-2 мая 2021 года</t>
  </si>
  <si>
    <t>Открытый мастерский турнир “Кубок Великой Победы”
IPL Становая тяга без экипировки
Тверь/Тверская область, 1-2 мая 2021 года</t>
  </si>
  <si>
    <t>Открытый мастерский турнир “Кубок Великой Победы”
WRPF Строгий подъем штанги на бицепс
Тверь/Тверская область, 1-2 мая 2021 года</t>
  </si>
  <si>
    <t>Пресняков В.</t>
  </si>
  <si>
    <t>Горячов К.</t>
  </si>
  <si>
    <t>Бобров В.</t>
  </si>
  <si>
    <t>Самостоятельно</t>
  </si>
  <si>
    <t>Весовая категория</t>
  </si>
  <si>
    <t>Гончаров Д.</t>
  </si>
  <si>
    <t>Яруков С.</t>
  </si>
  <si>
    <t>Санкт-Петербург</t>
  </si>
  <si>
    <t>Стародубский С.</t>
  </si>
  <si>
    <t>Быстров М.</t>
  </si>
  <si>
    <t>Вышний Волочек/Тверская область</t>
  </si>
  <si>
    <t>Жим</t>
  </si>
  <si>
    <t>№</t>
  </si>
  <si>
    <t xml:space="preserve">
Дата рождения/Возраст</t>
  </si>
  <si>
    <t>Возрастная группа</t>
  </si>
  <si>
    <t>O</t>
  </si>
  <si>
    <t>M5</t>
  </si>
  <si>
    <t>M3</t>
  </si>
  <si>
    <t>M1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</si>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</sst>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CE46-92B7-4C49-B48C-6CA7961F9C37}">
  <dimension ref="A1:U16"/>
  <sheetViews>
    <sheetView tabSelected="1"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3.83203125" style="5" bestFit="1" customWidth="1"/>
    <col min="7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0" style="5" bestFit="1" customWidth="1"/>
    <col min="22" max="16384" width="9.1640625" style="3"/>
  </cols>
  <sheetData>
    <row r="1" spans="1:21" s="2" customFormat="1" ht="29" customHeight="1">
      <c r="A1" s="38" t="s">
        <v>229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7</v>
      </c>
      <c r="H3" s="32"/>
      <c r="I3" s="32"/>
      <c r="J3" s="32"/>
      <c r="K3" s="32" t="s">
        <v>8</v>
      </c>
      <c r="L3" s="32"/>
      <c r="M3" s="32"/>
      <c r="N3" s="32"/>
      <c r="O3" s="32" t="s">
        <v>9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46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44</v>
      </c>
      <c r="B6" s="7" t="s">
        <v>47</v>
      </c>
      <c r="C6" s="7" t="s">
        <v>222</v>
      </c>
      <c r="D6" s="7" t="s">
        <v>48</v>
      </c>
      <c r="E6" s="7" t="s">
        <v>257</v>
      </c>
      <c r="F6" s="7" t="s">
        <v>228</v>
      </c>
      <c r="G6" s="14" t="s">
        <v>49</v>
      </c>
      <c r="H6" s="15" t="s">
        <v>50</v>
      </c>
      <c r="I6" s="15" t="s">
        <v>50</v>
      </c>
      <c r="J6" s="8"/>
      <c r="K6" s="14" t="s">
        <v>51</v>
      </c>
      <c r="L6" s="15" t="s">
        <v>52</v>
      </c>
      <c r="M6" s="14" t="s">
        <v>52</v>
      </c>
      <c r="N6" s="8"/>
      <c r="O6" s="15" t="s">
        <v>21</v>
      </c>
      <c r="P6" s="14" t="s">
        <v>21</v>
      </c>
      <c r="Q6" s="15" t="s">
        <v>53</v>
      </c>
      <c r="R6" s="8"/>
      <c r="S6" s="8" t="str">
        <f>"297,5"</f>
        <v>297,5</v>
      </c>
      <c r="T6" s="8" t="str">
        <f>"299,5951"</f>
        <v>299,5951</v>
      </c>
      <c r="U6" s="7" t="s">
        <v>239</v>
      </c>
    </row>
    <row r="7" spans="1:21">
      <c r="B7" s="5" t="s">
        <v>45</v>
      </c>
    </row>
    <row r="8" spans="1:21" ht="16">
      <c r="A8" s="49" t="s">
        <v>54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8" t="s">
        <v>44</v>
      </c>
      <c r="B9" s="7" t="s">
        <v>55</v>
      </c>
      <c r="C9" s="7" t="s">
        <v>56</v>
      </c>
      <c r="D9" s="7" t="s">
        <v>57</v>
      </c>
      <c r="E9" s="7" t="s">
        <v>254</v>
      </c>
      <c r="F9" s="7" t="s">
        <v>58</v>
      </c>
      <c r="G9" s="14" t="s">
        <v>29</v>
      </c>
      <c r="H9" s="14" t="s">
        <v>59</v>
      </c>
      <c r="I9" s="15" t="s">
        <v>60</v>
      </c>
      <c r="J9" s="8"/>
      <c r="K9" s="15" t="s">
        <v>61</v>
      </c>
      <c r="L9" s="14" t="s">
        <v>61</v>
      </c>
      <c r="M9" s="15" t="s">
        <v>33</v>
      </c>
      <c r="N9" s="8"/>
      <c r="O9" s="14" t="s">
        <v>29</v>
      </c>
      <c r="P9" s="14" t="s">
        <v>59</v>
      </c>
      <c r="Q9" s="15" t="s">
        <v>60</v>
      </c>
      <c r="R9" s="8"/>
      <c r="S9" s="8" t="str">
        <f>"570,0"</f>
        <v>570,0</v>
      </c>
      <c r="T9" s="8" t="str">
        <f>"387,9420"</f>
        <v>387,9420</v>
      </c>
      <c r="U9" s="7"/>
    </row>
    <row r="10" spans="1:21">
      <c r="B10" s="5" t="s">
        <v>45</v>
      </c>
    </row>
    <row r="11" spans="1:21" ht="16">
      <c r="A11" s="49" t="s">
        <v>24</v>
      </c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>
      <c r="A12" s="8" t="s">
        <v>44</v>
      </c>
      <c r="B12" s="7" t="s">
        <v>25</v>
      </c>
      <c r="C12" s="7" t="s">
        <v>26</v>
      </c>
      <c r="D12" s="7" t="s">
        <v>27</v>
      </c>
      <c r="E12" s="7" t="s">
        <v>254</v>
      </c>
      <c r="F12" s="7" t="s">
        <v>28</v>
      </c>
      <c r="G12" s="14" t="s">
        <v>29</v>
      </c>
      <c r="H12" s="14" t="s">
        <v>30</v>
      </c>
      <c r="I12" s="14" t="s">
        <v>31</v>
      </c>
      <c r="J12" s="8"/>
      <c r="K12" s="14" t="s">
        <v>32</v>
      </c>
      <c r="L12" s="14" t="s">
        <v>33</v>
      </c>
      <c r="M12" s="15" t="s">
        <v>34</v>
      </c>
      <c r="N12" s="8"/>
      <c r="O12" s="14" t="s">
        <v>35</v>
      </c>
      <c r="P12" s="14" t="s">
        <v>36</v>
      </c>
      <c r="Q12" s="14" t="s">
        <v>37</v>
      </c>
      <c r="R12" s="8"/>
      <c r="S12" s="8" t="str">
        <f>"610,0"</f>
        <v>610,0</v>
      </c>
      <c r="T12" s="8" t="str">
        <f>"390,0950"</f>
        <v>390,0950</v>
      </c>
      <c r="U12" s="7"/>
    </row>
    <row r="13" spans="1:21">
      <c r="B13" s="5" t="s">
        <v>45</v>
      </c>
    </row>
    <row r="14" spans="1:21" ht="16">
      <c r="A14" s="49" t="s">
        <v>62</v>
      </c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21">
      <c r="A15" s="8" t="s">
        <v>44</v>
      </c>
      <c r="B15" s="7" t="s">
        <v>63</v>
      </c>
      <c r="C15" s="7" t="s">
        <v>64</v>
      </c>
      <c r="D15" s="7" t="s">
        <v>65</v>
      </c>
      <c r="E15" s="7" t="s">
        <v>254</v>
      </c>
      <c r="F15" s="7" t="s">
        <v>14</v>
      </c>
      <c r="G15" s="14" t="s">
        <v>60</v>
      </c>
      <c r="H15" s="14" t="s">
        <v>35</v>
      </c>
      <c r="I15" s="15" t="s">
        <v>66</v>
      </c>
      <c r="J15" s="8"/>
      <c r="K15" s="15" t="s">
        <v>21</v>
      </c>
      <c r="L15" s="14" t="s">
        <v>22</v>
      </c>
      <c r="M15" s="14" t="s">
        <v>23</v>
      </c>
      <c r="N15" s="8"/>
      <c r="O15" s="14" t="s">
        <v>67</v>
      </c>
      <c r="P15" s="14" t="s">
        <v>29</v>
      </c>
      <c r="Q15" s="14" t="s">
        <v>31</v>
      </c>
      <c r="R15" s="8"/>
      <c r="S15" s="8" t="str">
        <f>"567,5"</f>
        <v>567,5</v>
      </c>
      <c r="T15" s="8" t="str">
        <f>"349,1260"</f>
        <v>349,1260</v>
      </c>
      <c r="U15" s="7"/>
    </row>
    <row r="16" spans="1:21">
      <c r="B16" s="5" t="s">
        <v>45</v>
      </c>
    </row>
  </sheetData>
  <mergeCells count="17">
    <mergeCell ref="A8:R8"/>
    <mergeCell ref="A11:R11"/>
    <mergeCell ref="A14:R14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5EAF-7C92-43CD-A338-1B511FFA5353}">
  <dimension ref="A1:M13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2.83203125" style="5" bestFit="1" customWidth="1"/>
    <col min="7" max="10" width="4.5" style="6" customWidth="1"/>
    <col min="11" max="11" width="10.5" style="28" bestFit="1" customWidth="1"/>
    <col min="12" max="12" width="7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38" t="s">
        <v>238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250</v>
      </c>
      <c r="H3" s="32"/>
      <c r="I3" s="32"/>
      <c r="J3" s="32"/>
      <c r="K3" s="53" t="s">
        <v>128</v>
      </c>
      <c r="L3" s="32" t="s">
        <v>3</v>
      </c>
      <c r="M3" s="34" t="s">
        <v>2</v>
      </c>
    </row>
    <row r="4" spans="1:13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54"/>
      <c r="L4" s="33"/>
      <c r="M4" s="35"/>
    </row>
    <row r="5" spans="1:13" ht="16">
      <c r="A5" s="36" t="s">
        <v>130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44</v>
      </c>
      <c r="B6" s="7" t="s">
        <v>213</v>
      </c>
      <c r="C6" s="7" t="s">
        <v>214</v>
      </c>
      <c r="D6" s="7" t="s">
        <v>215</v>
      </c>
      <c r="E6" s="7" t="s">
        <v>254</v>
      </c>
      <c r="F6" s="7" t="s">
        <v>14</v>
      </c>
      <c r="G6" s="14" t="s">
        <v>216</v>
      </c>
      <c r="H6" s="15" t="s">
        <v>217</v>
      </c>
      <c r="I6" s="8"/>
      <c r="J6" s="8"/>
      <c r="K6" s="31" t="str">
        <f>"52,5"</f>
        <v>52,5</v>
      </c>
      <c r="L6" s="8" t="str">
        <f>"40,2150"</f>
        <v>40,2150</v>
      </c>
      <c r="M6" s="7"/>
    </row>
    <row r="7" spans="1:13">
      <c r="B7" s="5" t="s">
        <v>45</v>
      </c>
    </row>
    <row r="8" spans="1:13" ht="16">
      <c r="A8" s="49" t="s">
        <v>46</v>
      </c>
      <c r="B8" s="49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129</v>
      </c>
      <c r="B9" s="7" t="s">
        <v>210</v>
      </c>
      <c r="C9" s="7" t="s">
        <v>211</v>
      </c>
      <c r="D9" s="7" t="s">
        <v>212</v>
      </c>
      <c r="E9" s="7" t="s">
        <v>254</v>
      </c>
      <c r="F9" s="7" t="s">
        <v>14</v>
      </c>
      <c r="G9" s="15" t="s">
        <v>218</v>
      </c>
      <c r="H9" s="15" t="s">
        <v>51</v>
      </c>
      <c r="I9" s="15" t="s">
        <v>51</v>
      </c>
      <c r="J9" s="8"/>
      <c r="K9" s="31">
        <v>0</v>
      </c>
      <c r="L9" s="8" t="str">
        <f>"0,0000"</f>
        <v>0,0000</v>
      </c>
      <c r="M9" s="7"/>
    </row>
    <row r="10" spans="1:13">
      <c r="B10" s="5" t="s">
        <v>45</v>
      </c>
    </row>
    <row r="11" spans="1:13" ht="16">
      <c r="A11" s="49" t="s">
        <v>24</v>
      </c>
      <c r="B11" s="49"/>
      <c r="C11" s="50"/>
      <c r="D11" s="50"/>
      <c r="E11" s="50"/>
      <c r="F11" s="50"/>
      <c r="G11" s="50"/>
      <c r="H11" s="50"/>
      <c r="I11" s="50"/>
      <c r="J11" s="50"/>
    </row>
    <row r="12" spans="1:13">
      <c r="A12" s="8" t="s">
        <v>129</v>
      </c>
      <c r="B12" s="7" t="s">
        <v>219</v>
      </c>
      <c r="C12" s="7" t="s">
        <v>220</v>
      </c>
      <c r="D12" s="7" t="s">
        <v>221</v>
      </c>
      <c r="E12" s="7" t="s">
        <v>254</v>
      </c>
      <c r="F12" s="7" t="s">
        <v>14</v>
      </c>
      <c r="G12" s="15" t="s">
        <v>19</v>
      </c>
      <c r="H12" s="8"/>
      <c r="I12" s="8"/>
      <c r="J12" s="8"/>
      <c r="K12" s="31">
        <v>0</v>
      </c>
      <c r="L12" s="8" t="str">
        <f>"0,0000"</f>
        <v>0,0000</v>
      </c>
      <c r="M12" s="7"/>
    </row>
    <row r="13" spans="1:13">
      <c r="B13" s="5" t="s">
        <v>45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0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3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9.83203125" style="5" bestFit="1" customWidth="1"/>
    <col min="22" max="16384" width="9.1640625" style="3"/>
  </cols>
  <sheetData>
    <row r="1" spans="1:21" s="2" customFormat="1" ht="29" customHeight="1">
      <c r="A1" s="38" t="s">
        <v>230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7</v>
      </c>
      <c r="H3" s="32"/>
      <c r="I3" s="32"/>
      <c r="J3" s="32"/>
      <c r="K3" s="32" t="s">
        <v>8</v>
      </c>
      <c r="L3" s="32"/>
      <c r="M3" s="32"/>
      <c r="N3" s="32"/>
      <c r="O3" s="32" t="s">
        <v>9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10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44</v>
      </c>
      <c r="B6" s="7" t="s">
        <v>11</v>
      </c>
      <c r="C6" s="7" t="s">
        <v>12</v>
      </c>
      <c r="D6" s="7" t="s">
        <v>13</v>
      </c>
      <c r="E6" s="7" t="s">
        <v>254</v>
      </c>
      <c r="F6" s="7" t="s">
        <v>14</v>
      </c>
      <c r="G6" s="14" t="s">
        <v>15</v>
      </c>
      <c r="H6" s="14" t="s">
        <v>16</v>
      </c>
      <c r="I6" s="14" t="s">
        <v>17</v>
      </c>
      <c r="J6" s="8"/>
      <c r="K6" s="14" t="s">
        <v>18</v>
      </c>
      <c r="L6" s="14" t="s">
        <v>19</v>
      </c>
      <c r="M6" s="15" t="s">
        <v>20</v>
      </c>
      <c r="N6" s="8"/>
      <c r="O6" s="14" t="s">
        <v>21</v>
      </c>
      <c r="P6" s="14" t="s">
        <v>22</v>
      </c>
      <c r="Q6" s="14" t="s">
        <v>23</v>
      </c>
      <c r="R6" s="8"/>
      <c r="S6" s="8" t="str">
        <f>"282,5"</f>
        <v>282,5</v>
      </c>
      <c r="T6" s="8" t="str">
        <f>"348,0400"</f>
        <v>348,0400</v>
      </c>
      <c r="U6" s="7" t="s">
        <v>240</v>
      </c>
    </row>
    <row r="7" spans="1:21">
      <c r="B7" s="5" t="s">
        <v>45</v>
      </c>
    </row>
    <row r="8" spans="1:21" ht="16">
      <c r="A8" s="49" t="s">
        <v>24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8" t="s">
        <v>44</v>
      </c>
      <c r="B9" s="7" t="s">
        <v>25</v>
      </c>
      <c r="C9" s="7" t="s">
        <v>26</v>
      </c>
      <c r="D9" s="7" t="s">
        <v>27</v>
      </c>
      <c r="E9" s="7" t="s">
        <v>254</v>
      </c>
      <c r="F9" s="7" t="s">
        <v>28</v>
      </c>
      <c r="G9" s="14" t="s">
        <v>29</v>
      </c>
      <c r="H9" s="14" t="s">
        <v>30</v>
      </c>
      <c r="I9" s="14" t="s">
        <v>31</v>
      </c>
      <c r="J9" s="8"/>
      <c r="K9" s="14" t="s">
        <v>32</v>
      </c>
      <c r="L9" s="14" t="s">
        <v>33</v>
      </c>
      <c r="M9" s="15" t="s">
        <v>34</v>
      </c>
      <c r="N9" s="8"/>
      <c r="O9" s="14" t="s">
        <v>35</v>
      </c>
      <c r="P9" s="14" t="s">
        <v>36</v>
      </c>
      <c r="Q9" s="14" t="s">
        <v>37</v>
      </c>
      <c r="R9" s="8"/>
      <c r="S9" s="8" t="str">
        <f>"610,0"</f>
        <v>610,0</v>
      </c>
      <c r="T9" s="8" t="str">
        <f>"390,0950"</f>
        <v>390,0950</v>
      </c>
      <c r="U9" s="7"/>
    </row>
    <row r="10" spans="1:21">
      <c r="B10" s="5" t="s">
        <v>45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AB1ED-3527-46D0-BCB1-B2BE61BC35BF}">
  <dimension ref="A1:U13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7.6640625" style="5" bestFit="1" customWidth="1"/>
    <col min="3" max="3" width="26.5" style="5" bestFit="1" customWidth="1"/>
    <col min="4" max="4" width="20.83203125" style="5" bestFit="1" customWidth="1"/>
    <col min="5" max="5" width="10.1640625" style="5" bestFit="1" customWidth="1"/>
    <col min="6" max="6" width="22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1" style="5" customWidth="1"/>
    <col min="22" max="16384" width="9.1640625" style="3"/>
  </cols>
  <sheetData>
    <row r="1" spans="1:21" s="2" customFormat="1" ht="29" customHeight="1">
      <c r="A1" s="38" t="s">
        <v>231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7</v>
      </c>
      <c r="H3" s="32"/>
      <c r="I3" s="32"/>
      <c r="J3" s="32"/>
      <c r="K3" s="32" t="s">
        <v>8</v>
      </c>
      <c r="L3" s="32"/>
      <c r="M3" s="32"/>
      <c r="N3" s="32"/>
      <c r="O3" s="32" t="s">
        <v>9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84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44</v>
      </c>
      <c r="B6" s="7" t="s">
        <v>85</v>
      </c>
      <c r="C6" s="7" t="s">
        <v>86</v>
      </c>
      <c r="D6" s="7" t="s">
        <v>87</v>
      </c>
      <c r="E6" s="7" t="s">
        <v>254</v>
      </c>
      <c r="F6" s="7" t="s">
        <v>14</v>
      </c>
      <c r="G6" s="14" t="s">
        <v>88</v>
      </c>
      <c r="H6" s="14" t="s">
        <v>15</v>
      </c>
      <c r="I6" s="14" t="s">
        <v>89</v>
      </c>
      <c r="J6" s="8"/>
      <c r="K6" s="14" t="s">
        <v>90</v>
      </c>
      <c r="L6" s="14" t="s">
        <v>91</v>
      </c>
      <c r="M6" s="14" t="s">
        <v>92</v>
      </c>
      <c r="N6" s="8"/>
      <c r="O6" s="14" t="s">
        <v>89</v>
      </c>
      <c r="P6" s="14" t="s">
        <v>17</v>
      </c>
      <c r="Q6" s="14" t="s">
        <v>93</v>
      </c>
      <c r="R6" s="8"/>
      <c r="S6" s="8" t="str">
        <f>"212,5"</f>
        <v>212,5</v>
      </c>
      <c r="T6" s="8" t="str">
        <f>"242,2713"</f>
        <v>242,2713</v>
      </c>
      <c r="U6" s="7" t="s">
        <v>242</v>
      </c>
    </row>
    <row r="7" spans="1:21">
      <c r="B7" s="5" t="s">
        <v>45</v>
      </c>
    </row>
    <row r="8" spans="1:21" ht="16">
      <c r="A8" s="49" t="s">
        <v>46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8" t="s">
        <v>44</v>
      </c>
      <c r="B9" s="7" t="s">
        <v>94</v>
      </c>
      <c r="C9" s="7" t="s">
        <v>95</v>
      </c>
      <c r="D9" s="7" t="s">
        <v>96</v>
      </c>
      <c r="E9" s="7" t="s">
        <v>258</v>
      </c>
      <c r="F9" s="7" t="s">
        <v>14</v>
      </c>
      <c r="G9" s="14" t="s">
        <v>23</v>
      </c>
      <c r="H9" s="14" t="s">
        <v>53</v>
      </c>
      <c r="I9" s="14" t="s">
        <v>61</v>
      </c>
      <c r="J9" s="8"/>
      <c r="K9" s="14" t="s">
        <v>97</v>
      </c>
      <c r="L9" s="14" t="s">
        <v>98</v>
      </c>
      <c r="M9" s="15" t="s">
        <v>15</v>
      </c>
      <c r="N9" s="8"/>
      <c r="O9" s="14" t="s">
        <v>23</v>
      </c>
      <c r="P9" s="14" t="s">
        <v>53</v>
      </c>
      <c r="Q9" s="14" t="s">
        <v>99</v>
      </c>
      <c r="R9" s="8"/>
      <c r="S9" s="8" t="str">
        <f>"372,5"</f>
        <v>372,5</v>
      </c>
      <c r="T9" s="8" t="str">
        <f>"272,7445"</f>
        <v>272,7445</v>
      </c>
      <c r="U9" s="7" t="s">
        <v>242</v>
      </c>
    </row>
    <row r="10" spans="1:21">
      <c r="B10" s="5" t="s">
        <v>45</v>
      </c>
    </row>
    <row r="11" spans="1:21" ht="16">
      <c r="A11" s="49" t="s">
        <v>62</v>
      </c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>
      <c r="A12" s="8" t="s">
        <v>44</v>
      </c>
      <c r="B12" s="7" t="s">
        <v>100</v>
      </c>
      <c r="C12" s="7" t="s">
        <v>101</v>
      </c>
      <c r="D12" s="7" t="s">
        <v>102</v>
      </c>
      <c r="E12" s="7" t="s">
        <v>254</v>
      </c>
      <c r="F12" s="7" t="s">
        <v>14</v>
      </c>
      <c r="G12" s="14" t="s">
        <v>103</v>
      </c>
      <c r="H12" s="15" t="s">
        <v>104</v>
      </c>
      <c r="I12" s="14" t="s">
        <v>105</v>
      </c>
      <c r="J12" s="8"/>
      <c r="K12" s="14" t="s">
        <v>61</v>
      </c>
      <c r="L12" s="14" t="s">
        <v>33</v>
      </c>
      <c r="M12" s="15" t="s">
        <v>106</v>
      </c>
      <c r="N12" s="8"/>
      <c r="O12" s="14" t="s">
        <v>59</v>
      </c>
      <c r="P12" s="14" t="s">
        <v>107</v>
      </c>
      <c r="Q12" s="14" t="s">
        <v>36</v>
      </c>
      <c r="R12" s="8"/>
      <c r="S12" s="8" t="str">
        <f>"677,5"</f>
        <v>677,5</v>
      </c>
      <c r="T12" s="8" t="str">
        <f>"416,1205"</f>
        <v>416,1205</v>
      </c>
      <c r="U12" s="7" t="s">
        <v>241</v>
      </c>
    </row>
    <row r="13" spans="1:21">
      <c r="B13" s="5" t="s">
        <v>45</v>
      </c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571D-72DE-49E6-9685-3BC7E866FB11}">
  <dimension ref="A1:U10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6.66406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2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4.33203125" style="5" customWidth="1"/>
    <col min="22" max="16384" width="9.1640625" style="3"/>
  </cols>
  <sheetData>
    <row r="1" spans="1:21" s="2" customFormat="1" ht="29" customHeight="1">
      <c r="A1" s="38" t="s">
        <v>232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7</v>
      </c>
      <c r="H3" s="32"/>
      <c r="I3" s="32"/>
      <c r="J3" s="32"/>
      <c r="K3" s="32" t="s">
        <v>8</v>
      </c>
      <c r="L3" s="32"/>
      <c r="M3" s="32"/>
      <c r="N3" s="32"/>
      <c r="O3" s="32" t="s">
        <v>9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54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44</v>
      </c>
      <c r="B6" s="7" t="s">
        <v>70</v>
      </c>
      <c r="C6" s="7" t="s">
        <v>71</v>
      </c>
      <c r="D6" s="7" t="s">
        <v>72</v>
      </c>
      <c r="E6" s="7" t="s">
        <v>254</v>
      </c>
      <c r="F6" s="7" t="s">
        <v>14</v>
      </c>
      <c r="G6" s="14" t="s">
        <v>59</v>
      </c>
      <c r="H6" s="14" t="s">
        <v>60</v>
      </c>
      <c r="I6" s="14" t="s">
        <v>35</v>
      </c>
      <c r="J6" s="8"/>
      <c r="K6" s="14" t="s">
        <v>73</v>
      </c>
      <c r="L6" s="14" t="s">
        <v>53</v>
      </c>
      <c r="M6" s="14" t="s">
        <v>74</v>
      </c>
      <c r="N6" s="8"/>
      <c r="O6" s="14" t="s">
        <v>75</v>
      </c>
      <c r="P6" s="14" t="s">
        <v>35</v>
      </c>
      <c r="Q6" s="15" t="s">
        <v>37</v>
      </c>
      <c r="R6" s="8"/>
      <c r="S6" s="8" t="str">
        <f>"605,0"</f>
        <v>605,0</v>
      </c>
      <c r="T6" s="8" t="str">
        <f>"405,2895"</f>
        <v>405,2895</v>
      </c>
      <c r="U6" s="7" t="s">
        <v>242</v>
      </c>
    </row>
    <row r="7" spans="1:21">
      <c r="B7" s="5" t="s">
        <v>45</v>
      </c>
    </row>
    <row r="8" spans="1:21" ht="16">
      <c r="A8" s="49" t="s">
        <v>62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8" t="s">
        <v>44</v>
      </c>
      <c r="B9" s="7" t="s">
        <v>76</v>
      </c>
      <c r="C9" s="7" t="s">
        <v>77</v>
      </c>
      <c r="D9" s="7" t="s">
        <v>78</v>
      </c>
      <c r="E9" s="7" t="s">
        <v>254</v>
      </c>
      <c r="F9" s="7" t="s">
        <v>14</v>
      </c>
      <c r="G9" s="15" t="s">
        <v>79</v>
      </c>
      <c r="H9" s="14" t="s">
        <v>79</v>
      </c>
      <c r="I9" s="14" t="s">
        <v>80</v>
      </c>
      <c r="J9" s="8"/>
      <c r="K9" s="14" t="s">
        <v>49</v>
      </c>
      <c r="L9" s="15" t="s">
        <v>50</v>
      </c>
      <c r="M9" s="15" t="s">
        <v>50</v>
      </c>
      <c r="N9" s="8"/>
      <c r="O9" s="14" t="s">
        <v>81</v>
      </c>
      <c r="P9" s="15" t="s">
        <v>82</v>
      </c>
      <c r="Q9" s="15" t="s">
        <v>83</v>
      </c>
      <c r="R9" s="8"/>
      <c r="S9" s="8" t="str">
        <f>"460,0"</f>
        <v>460,0</v>
      </c>
      <c r="T9" s="8" t="str">
        <f>"284,5560"</f>
        <v>284,5560</v>
      </c>
      <c r="U9" s="7" t="s">
        <v>242</v>
      </c>
    </row>
    <row r="10" spans="1:21">
      <c r="B10" s="5" t="s">
        <v>45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2FBA-295D-4A08-B87E-6D2C6FA30D96}">
  <dimension ref="A1:M39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7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38" t="s">
        <v>233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8</v>
      </c>
      <c r="H3" s="32"/>
      <c r="I3" s="32"/>
      <c r="J3" s="32"/>
      <c r="K3" s="32" t="s">
        <v>128</v>
      </c>
      <c r="L3" s="32" t="s">
        <v>3</v>
      </c>
      <c r="M3" s="34" t="s">
        <v>2</v>
      </c>
    </row>
    <row r="4" spans="1:13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130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44</v>
      </c>
      <c r="B6" s="7" t="s">
        <v>131</v>
      </c>
      <c r="C6" s="7" t="s">
        <v>132</v>
      </c>
      <c r="D6" s="7" t="s">
        <v>133</v>
      </c>
      <c r="E6" s="7" t="s">
        <v>254</v>
      </c>
      <c r="F6" s="7" t="s">
        <v>14</v>
      </c>
      <c r="G6" s="14" t="s">
        <v>134</v>
      </c>
      <c r="H6" s="15" t="s">
        <v>135</v>
      </c>
      <c r="I6" s="14" t="s">
        <v>135</v>
      </c>
      <c r="J6" s="8"/>
      <c r="K6" s="8" t="str">
        <f>"107,5"</f>
        <v>107,5</v>
      </c>
      <c r="L6" s="8" t="str">
        <f>"86,8385"</f>
        <v>86,8385</v>
      </c>
      <c r="M6" s="7" t="s">
        <v>244</v>
      </c>
    </row>
    <row r="7" spans="1:13">
      <c r="B7" s="5" t="s">
        <v>45</v>
      </c>
    </row>
    <row r="8" spans="1:13" ht="16">
      <c r="A8" s="49" t="s">
        <v>46</v>
      </c>
      <c r="B8" s="49"/>
      <c r="C8" s="50"/>
      <c r="D8" s="50"/>
      <c r="E8" s="50"/>
      <c r="F8" s="50"/>
      <c r="G8" s="50"/>
      <c r="H8" s="50"/>
      <c r="I8" s="50"/>
      <c r="J8" s="50"/>
    </row>
    <row r="9" spans="1:13">
      <c r="A9" s="17" t="s">
        <v>44</v>
      </c>
      <c r="B9" s="16" t="s">
        <v>136</v>
      </c>
      <c r="C9" s="16" t="s">
        <v>137</v>
      </c>
      <c r="D9" s="16" t="s">
        <v>138</v>
      </c>
      <c r="E9" s="16" t="s">
        <v>254</v>
      </c>
      <c r="F9" s="16" t="s">
        <v>139</v>
      </c>
      <c r="G9" s="21" t="s">
        <v>22</v>
      </c>
      <c r="H9" s="20" t="s">
        <v>22</v>
      </c>
      <c r="I9" s="20" t="s">
        <v>73</v>
      </c>
      <c r="J9" s="17"/>
      <c r="K9" s="17" t="str">
        <f>"135,0"</f>
        <v>135,0</v>
      </c>
      <c r="L9" s="17" t="str">
        <f>"98,1585"</f>
        <v>98,1585</v>
      </c>
      <c r="M9" s="16"/>
    </row>
    <row r="10" spans="1:13">
      <c r="A10" s="25" t="s">
        <v>183</v>
      </c>
      <c r="B10" s="24" t="s">
        <v>140</v>
      </c>
      <c r="C10" s="24" t="s">
        <v>141</v>
      </c>
      <c r="D10" s="24" t="s">
        <v>142</v>
      </c>
      <c r="E10" s="24" t="s">
        <v>254</v>
      </c>
      <c r="F10" s="24" t="s">
        <v>143</v>
      </c>
      <c r="G10" s="26" t="s">
        <v>73</v>
      </c>
      <c r="H10" s="27" t="s">
        <v>73</v>
      </c>
      <c r="I10" s="26" t="s">
        <v>111</v>
      </c>
      <c r="J10" s="25"/>
      <c r="K10" s="25" t="str">
        <f>"135,0"</f>
        <v>135,0</v>
      </c>
      <c r="L10" s="25" t="str">
        <f>"96,2010"</f>
        <v>96,2010</v>
      </c>
      <c r="M10" s="24"/>
    </row>
    <row r="11" spans="1:13">
      <c r="A11" s="19" t="s">
        <v>184</v>
      </c>
      <c r="B11" s="18" t="s">
        <v>144</v>
      </c>
      <c r="C11" s="18" t="s">
        <v>145</v>
      </c>
      <c r="D11" s="18" t="s">
        <v>146</v>
      </c>
      <c r="E11" s="18" t="s">
        <v>254</v>
      </c>
      <c r="F11" s="18" t="s">
        <v>147</v>
      </c>
      <c r="G11" s="23" t="s">
        <v>148</v>
      </c>
      <c r="H11" s="22" t="s">
        <v>149</v>
      </c>
      <c r="I11" s="23" t="s">
        <v>149</v>
      </c>
      <c r="J11" s="19"/>
      <c r="K11" s="19" t="str">
        <f>"117,5"</f>
        <v>117,5</v>
      </c>
      <c r="L11" s="19" t="str">
        <f>"84,0360"</f>
        <v>84,0360</v>
      </c>
      <c r="M11" s="18"/>
    </row>
    <row r="12" spans="1:13">
      <c r="B12" s="5" t="s">
        <v>45</v>
      </c>
    </row>
    <row r="13" spans="1:13" ht="16">
      <c r="A13" s="49" t="s">
        <v>54</v>
      </c>
      <c r="B13" s="49"/>
      <c r="C13" s="50"/>
      <c r="D13" s="50"/>
      <c r="E13" s="50"/>
      <c r="F13" s="50"/>
      <c r="G13" s="50"/>
      <c r="H13" s="50"/>
      <c r="I13" s="50"/>
      <c r="J13" s="50"/>
    </row>
    <row r="14" spans="1:13">
      <c r="A14" s="8" t="s">
        <v>44</v>
      </c>
      <c r="B14" s="7" t="s">
        <v>55</v>
      </c>
      <c r="C14" s="7" t="s">
        <v>56</v>
      </c>
      <c r="D14" s="7" t="s">
        <v>57</v>
      </c>
      <c r="E14" s="7" t="s">
        <v>254</v>
      </c>
      <c r="F14" s="7" t="s">
        <v>58</v>
      </c>
      <c r="G14" s="14" t="s">
        <v>61</v>
      </c>
      <c r="H14" s="8"/>
      <c r="I14" s="8"/>
      <c r="J14" s="8"/>
      <c r="K14" s="8" t="str">
        <f>"150,0"</f>
        <v>150,0</v>
      </c>
      <c r="L14" s="8" t="str">
        <f>"102,0900"</f>
        <v>102,0900</v>
      </c>
      <c r="M14" s="7"/>
    </row>
    <row r="15" spans="1:13">
      <c r="B15" s="5" t="s">
        <v>45</v>
      </c>
    </row>
    <row r="16" spans="1:13" ht="16">
      <c r="A16" s="49" t="s">
        <v>24</v>
      </c>
      <c r="B16" s="49"/>
      <c r="C16" s="50"/>
      <c r="D16" s="50"/>
      <c r="E16" s="50"/>
      <c r="F16" s="50"/>
      <c r="G16" s="50"/>
      <c r="H16" s="50"/>
      <c r="I16" s="50"/>
      <c r="J16" s="50"/>
    </row>
    <row r="17" spans="1:13">
      <c r="A17" s="17" t="s">
        <v>44</v>
      </c>
      <c r="B17" s="16" t="s">
        <v>150</v>
      </c>
      <c r="C17" s="16" t="s">
        <v>151</v>
      </c>
      <c r="D17" s="16" t="s">
        <v>152</v>
      </c>
      <c r="E17" s="16" t="s">
        <v>254</v>
      </c>
      <c r="F17" s="16" t="s">
        <v>153</v>
      </c>
      <c r="G17" s="20" t="s">
        <v>73</v>
      </c>
      <c r="H17" s="20" t="s">
        <v>125</v>
      </c>
      <c r="I17" s="21" t="s">
        <v>33</v>
      </c>
      <c r="J17" s="17"/>
      <c r="K17" s="17" t="str">
        <f>"152,5"</f>
        <v>152,5</v>
      </c>
      <c r="L17" s="17" t="str">
        <f>"99,1098"</f>
        <v>99,1098</v>
      </c>
      <c r="M17" s="16"/>
    </row>
    <row r="18" spans="1:13">
      <c r="A18" s="25" t="s">
        <v>183</v>
      </c>
      <c r="B18" s="24" t="s">
        <v>154</v>
      </c>
      <c r="C18" s="24" t="s">
        <v>155</v>
      </c>
      <c r="D18" s="24" t="s">
        <v>152</v>
      </c>
      <c r="E18" s="24" t="s">
        <v>254</v>
      </c>
      <c r="F18" s="24" t="s">
        <v>14</v>
      </c>
      <c r="G18" s="26" t="s">
        <v>21</v>
      </c>
      <c r="H18" s="27" t="s">
        <v>21</v>
      </c>
      <c r="I18" s="26" t="s">
        <v>156</v>
      </c>
      <c r="J18" s="25"/>
      <c r="K18" s="25" t="str">
        <f>"120,0"</f>
        <v>120,0</v>
      </c>
      <c r="L18" s="25" t="str">
        <f>"77,9880"</f>
        <v>77,9880</v>
      </c>
      <c r="M18" s="24" t="s">
        <v>244</v>
      </c>
    </row>
    <row r="19" spans="1:13">
      <c r="A19" s="19" t="s">
        <v>44</v>
      </c>
      <c r="B19" s="18" t="s">
        <v>157</v>
      </c>
      <c r="C19" s="18" t="s">
        <v>223</v>
      </c>
      <c r="D19" s="18" t="s">
        <v>158</v>
      </c>
      <c r="E19" s="18" t="s">
        <v>257</v>
      </c>
      <c r="F19" s="18" t="s">
        <v>14</v>
      </c>
      <c r="G19" s="23" t="s">
        <v>159</v>
      </c>
      <c r="H19" s="23" t="s">
        <v>156</v>
      </c>
      <c r="I19" s="23" t="s">
        <v>160</v>
      </c>
      <c r="J19" s="19"/>
      <c r="K19" s="19" t="str">
        <f>"137,5"</f>
        <v>137,5</v>
      </c>
      <c r="L19" s="19" t="str">
        <f>"91,0859"</f>
        <v>91,0859</v>
      </c>
      <c r="M19" s="18"/>
    </row>
    <row r="20" spans="1:13">
      <c r="B20" s="5" t="s">
        <v>45</v>
      </c>
    </row>
    <row r="21" spans="1:13" ht="16">
      <c r="A21" s="49" t="s">
        <v>62</v>
      </c>
      <c r="B21" s="49"/>
      <c r="C21" s="50"/>
      <c r="D21" s="50"/>
      <c r="E21" s="50"/>
      <c r="F21" s="50"/>
      <c r="G21" s="50"/>
      <c r="H21" s="50"/>
      <c r="I21" s="50"/>
      <c r="J21" s="50"/>
    </row>
    <row r="22" spans="1:13">
      <c r="A22" s="17" t="s">
        <v>44</v>
      </c>
      <c r="B22" s="16" t="s">
        <v>161</v>
      </c>
      <c r="C22" s="16" t="s">
        <v>162</v>
      </c>
      <c r="D22" s="16" t="s">
        <v>163</v>
      </c>
      <c r="E22" s="16" t="s">
        <v>258</v>
      </c>
      <c r="F22" s="16" t="s">
        <v>164</v>
      </c>
      <c r="G22" s="20" t="s">
        <v>23</v>
      </c>
      <c r="H22" s="20" t="s">
        <v>160</v>
      </c>
      <c r="I22" s="20" t="s">
        <v>111</v>
      </c>
      <c r="J22" s="17"/>
      <c r="K22" s="17" t="str">
        <f>"142,5"</f>
        <v>142,5</v>
      </c>
      <c r="L22" s="17" t="str">
        <f>"88,2645"</f>
        <v>88,2645</v>
      </c>
      <c r="M22" s="16"/>
    </row>
    <row r="23" spans="1:13">
      <c r="A23" s="25" t="s">
        <v>44</v>
      </c>
      <c r="B23" s="24" t="s">
        <v>165</v>
      </c>
      <c r="C23" s="24" t="s">
        <v>166</v>
      </c>
      <c r="D23" s="24" t="s">
        <v>167</v>
      </c>
      <c r="E23" s="24" t="s">
        <v>254</v>
      </c>
      <c r="F23" s="24" t="s">
        <v>14</v>
      </c>
      <c r="G23" s="27" t="s">
        <v>32</v>
      </c>
      <c r="H23" s="27" t="s">
        <v>34</v>
      </c>
      <c r="I23" s="25"/>
      <c r="J23" s="25"/>
      <c r="K23" s="25" t="str">
        <f>"160,0"</f>
        <v>160,0</v>
      </c>
      <c r="L23" s="25" t="str">
        <f>"101,2960"</f>
        <v>101,2960</v>
      </c>
      <c r="M23" s="24"/>
    </row>
    <row r="24" spans="1:13">
      <c r="A24" s="25" t="s">
        <v>183</v>
      </c>
      <c r="B24" s="24" t="s">
        <v>168</v>
      </c>
      <c r="C24" s="24" t="s">
        <v>169</v>
      </c>
      <c r="D24" s="24" t="s">
        <v>170</v>
      </c>
      <c r="E24" s="24" t="s">
        <v>254</v>
      </c>
      <c r="F24" s="24" t="s">
        <v>14</v>
      </c>
      <c r="G24" s="27" t="s">
        <v>53</v>
      </c>
      <c r="H24" s="26" t="s">
        <v>99</v>
      </c>
      <c r="I24" s="27" t="s">
        <v>99</v>
      </c>
      <c r="J24" s="25"/>
      <c r="K24" s="25" t="str">
        <f>"147,5"</f>
        <v>147,5</v>
      </c>
      <c r="L24" s="25" t="str">
        <f>"91,0370"</f>
        <v>91,0370</v>
      </c>
      <c r="M24" s="24" t="s">
        <v>171</v>
      </c>
    </row>
    <row r="25" spans="1:13">
      <c r="A25" s="25" t="s">
        <v>184</v>
      </c>
      <c r="B25" s="24" t="s">
        <v>172</v>
      </c>
      <c r="C25" s="24" t="s">
        <v>173</v>
      </c>
      <c r="D25" s="24" t="s">
        <v>174</v>
      </c>
      <c r="E25" s="24" t="s">
        <v>254</v>
      </c>
      <c r="F25" s="24" t="s">
        <v>175</v>
      </c>
      <c r="G25" s="26" t="s">
        <v>21</v>
      </c>
      <c r="H25" s="27" t="s">
        <v>21</v>
      </c>
      <c r="I25" s="26" t="s">
        <v>22</v>
      </c>
      <c r="J25" s="25"/>
      <c r="K25" s="25" t="str">
        <f>"120,0"</f>
        <v>120,0</v>
      </c>
      <c r="L25" s="25" t="str">
        <f>"73,2120"</f>
        <v>73,2120</v>
      </c>
      <c r="M25" s="24" t="s">
        <v>171</v>
      </c>
    </row>
    <row r="26" spans="1:13">
      <c r="A26" s="19" t="s">
        <v>44</v>
      </c>
      <c r="B26" s="18" t="s">
        <v>172</v>
      </c>
      <c r="C26" s="18" t="s">
        <v>224</v>
      </c>
      <c r="D26" s="18" t="s">
        <v>174</v>
      </c>
      <c r="E26" s="18" t="s">
        <v>256</v>
      </c>
      <c r="F26" s="18" t="s">
        <v>175</v>
      </c>
      <c r="G26" s="22" t="s">
        <v>21</v>
      </c>
      <c r="H26" s="23" t="s">
        <v>21</v>
      </c>
      <c r="I26" s="22" t="s">
        <v>22</v>
      </c>
      <c r="J26" s="19"/>
      <c r="K26" s="19" t="str">
        <f>"120,0"</f>
        <v>120,0</v>
      </c>
      <c r="L26" s="19" t="str">
        <f>"88,3669"</f>
        <v>88,3669</v>
      </c>
      <c r="M26" s="18" t="s">
        <v>171</v>
      </c>
    </row>
    <row r="27" spans="1:13">
      <c r="B27" s="5" t="s">
        <v>45</v>
      </c>
    </row>
    <row r="28" spans="1:13" ht="16">
      <c r="A28" s="49" t="s">
        <v>121</v>
      </c>
      <c r="B28" s="49"/>
      <c r="C28" s="50"/>
      <c r="D28" s="50"/>
      <c r="E28" s="50"/>
      <c r="F28" s="50"/>
      <c r="G28" s="50"/>
      <c r="H28" s="50"/>
      <c r="I28" s="50"/>
      <c r="J28" s="50"/>
    </row>
    <row r="29" spans="1:13">
      <c r="A29" s="8" t="s">
        <v>44</v>
      </c>
      <c r="B29" s="7" t="s">
        <v>176</v>
      </c>
      <c r="C29" s="7" t="s">
        <v>177</v>
      </c>
      <c r="D29" s="7" t="s">
        <v>178</v>
      </c>
      <c r="E29" s="7" t="s">
        <v>254</v>
      </c>
      <c r="F29" s="7" t="s">
        <v>14</v>
      </c>
      <c r="G29" s="14" t="s">
        <v>34</v>
      </c>
      <c r="H29" s="14" t="s">
        <v>179</v>
      </c>
      <c r="I29" s="14" t="s">
        <v>80</v>
      </c>
      <c r="J29" s="8"/>
      <c r="K29" s="8" t="str">
        <f>"175,0"</f>
        <v>175,0</v>
      </c>
      <c r="L29" s="8" t="str">
        <f>"103,7400"</f>
        <v>103,7400</v>
      </c>
      <c r="M29" s="7"/>
    </row>
    <row r="30" spans="1:13">
      <c r="B30" s="5" t="s">
        <v>45</v>
      </c>
    </row>
    <row r="33" spans="2:6" ht="18">
      <c r="B33" s="9" t="s">
        <v>38</v>
      </c>
      <c r="C33" s="9"/>
    </row>
    <row r="34" spans="2:6" ht="16">
      <c r="B34" s="10" t="s">
        <v>43</v>
      </c>
      <c r="C34" s="10"/>
    </row>
    <row r="35" spans="2:6" ht="14">
      <c r="B35" s="11"/>
      <c r="C35" s="12" t="s">
        <v>39</v>
      </c>
    </row>
    <row r="36" spans="2:6" ht="14">
      <c r="B36" s="13" t="s">
        <v>40</v>
      </c>
      <c r="C36" s="13" t="s">
        <v>41</v>
      </c>
      <c r="D36" s="13" t="s">
        <v>243</v>
      </c>
      <c r="E36" s="13" t="s">
        <v>126</v>
      </c>
      <c r="F36" s="13" t="s">
        <v>42</v>
      </c>
    </row>
    <row r="37" spans="2:6">
      <c r="B37" s="5" t="s">
        <v>176</v>
      </c>
      <c r="C37" s="5" t="s">
        <v>39</v>
      </c>
      <c r="D37" s="6" t="s">
        <v>127</v>
      </c>
      <c r="E37" s="6" t="s">
        <v>80</v>
      </c>
      <c r="F37" s="6" t="s">
        <v>180</v>
      </c>
    </row>
    <row r="38" spans="2:6">
      <c r="B38" s="5" t="s">
        <v>55</v>
      </c>
      <c r="C38" s="5" t="s">
        <v>39</v>
      </c>
      <c r="D38" s="6" t="s">
        <v>68</v>
      </c>
      <c r="E38" s="6" t="s">
        <v>61</v>
      </c>
      <c r="F38" s="6" t="s">
        <v>181</v>
      </c>
    </row>
    <row r="39" spans="2:6">
      <c r="B39" s="5" t="s">
        <v>165</v>
      </c>
      <c r="C39" s="5" t="s">
        <v>39</v>
      </c>
      <c r="D39" s="6" t="s">
        <v>69</v>
      </c>
      <c r="E39" s="6" t="s">
        <v>34</v>
      </c>
      <c r="F39" s="6" t="s">
        <v>182</v>
      </c>
    </row>
  </sheetData>
  <mergeCells count="17">
    <mergeCell ref="A28:J28"/>
    <mergeCell ref="A5:J5"/>
    <mergeCell ref="A8:J8"/>
    <mergeCell ref="A13:J13"/>
    <mergeCell ref="A16:J16"/>
    <mergeCell ref="A21:J21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D8F8-5A64-4B8D-AF5B-D561A61E1476}">
  <dimension ref="A1:M15"/>
  <sheetViews>
    <sheetView workbookViewId="0">
      <selection activeCell="E15" sqref="E15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9.6640625" style="5" bestFit="1" customWidth="1"/>
    <col min="7" max="9" width="5.5" style="6" customWidth="1"/>
    <col min="10" max="10" width="4.5" style="6" customWidth="1"/>
    <col min="11" max="11" width="10.5" style="28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38" t="s">
        <v>234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8</v>
      </c>
      <c r="H3" s="32"/>
      <c r="I3" s="32"/>
      <c r="J3" s="32"/>
      <c r="K3" s="53" t="s">
        <v>128</v>
      </c>
      <c r="L3" s="32" t="s">
        <v>3</v>
      </c>
      <c r="M3" s="34" t="s">
        <v>2</v>
      </c>
    </row>
    <row r="4" spans="1:13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54"/>
      <c r="L4" s="33"/>
      <c r="M4" s="35"/>
    </row>
    <row r="5" spans="1:13" ht="16">
      <c r="A5" s="36" t="s">
        <v>54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7" t="s">
        <v>44</v>
      </c>
      <c r="B6" s="16" t="s">
        <v>108</v>
      </c>
      <c r="C6" s="16" t="s">
        <v>109</v>
      </c>
      <c r="D6" s="16" t="s">
        <v>110</v>
      </c>
      <c r="E6" s="16" t="s">
        <v>254</v>
      </c>
      <c r="F6" s="16" t="s">
        <v>228</v>
      </c>
      <c r="G6" s="20" t="s">
        <v>73</v>
      </c>
      <c r="H6" s="20" t="s">
        <v>111</v>
      </c>
      <c r="I6" s="21" t="s">
        <v>99</v>
      </c>
      <c r="J6" s="17"/>
      <c r="K6" s="29" t="str">
        <f>"142,5"</f>
        <v>142,5</v>
      </c>
      <c r="L6" s="17" t="str">
        <f>"96,1732"</f>
        <v>96,1732</v>
      </c>
      <c r="M6" s="16" t="s">
        <v>245</v>
      </c>
    </row>
    <row r="7" spans="1:13">
      <c r="A7" s="19" t="s">
        <v>129</v>
      </c>
      <c r="B7" s="18" t="s">
        <v>112</v>
      </c>
      <c r="C7" s="18" t="s">
        <v>113</v>
      </c>
      <c r="D7" s="18" t="s">
        <v>114</v>
      </c>
      <c r="E7" s="18" t="s">
        <v>254</v>
      </c>
      <c r="F7" s="18" t="s">
        <v>14</v>
      </c>
      <c r="G7" s="22" t="s">
        <v>32</v>
      </c>
      <c r="H7" s="22" t="s">
        <v>32</v>
      </c>
      <c r="I7" s="22" t="s">
        <v>32</v>
      </c>
      <c r="J7" s="19"/>
      <c r="K7" s="30">
        <v>0</v>
      </c>
      <c r="L7" s="19" t="str">
        <f>"0,0000"</f>
        <v>0,0000</v>
      </c>
      <c r="M7" s="18"/>
    </row>
    <row r="8" spans="1:13">
      <c r="B8" s="5" t="s">
        <v>45</v>
      </c>
    </row>
    <row r="9" spans="1:13" ht="16">
      <c r="A9" s="49" t="s">
        <v>62</v>
      </c>
      <c r="B9" s="49"/>
      <c r="C9" s="50"/>
      <c r="D9" s="50"/>
      <c r="E9" s="50"/>
      <c r="F9" s="50"/>
      <c r="G9" s="50"/>
      <c r="H9" s="50"/>
      <c r="I9" s="50"/>
      <c r="J9" s="50"/>
    </row>
    <row r="10" spans="1:13">
      <c r="A10" s="17" t="s">
        <v>44</v>
      </c>
      <c r="B10" s="16" t="s">
        <v>115</v>
      </c>
      <c r="C10" s="16" t="s">
        <v>116</v>
      </c>
      <c r="D10" s="16" t="s">
        <v>117</v>
      </c>
      <c r="E10" s="16" t="s">
        <v>254</v>
      </c>
      <c r="F10" s="16" t="s">
        <v>14</v>
      </c>
      <c r="G10" s="20" t="s">
        <v>81</v>
      </c>
      <c r="H10" s="20" t="s">
        <v>80</v>
      </c>
      <c r="I10" s="21" t="s">
        <v>82</v>
      </c>
      <c r="J10" s="17"/>
      <c r="K10" s="29" t="str">
        <f>"175,0"</f>
        <v>175,0</v>
      </c>
      <c r="L10" s="17" t="str">
        <f>"108,0975"</f>
        <v>108,0975</v>
      </c>
      <c r="M10" s="16"/>
    </row>
    <row r="11" spans="1:13">
      <c r="A11" s="19" t="s">
        <v>44</v>
      </c>
      <c r="B11" s="18" t="s">
        <v>118</v>
      </c>
      <c r="C11" s="18" t="s">
        <v>225</v>
      </c>
      <c r="D11" s="18" t="s">
        <v>119</v>
      </c>
      <c r="E11" s="18" t="s">
        <v>257</v>
      </c>
      <c r="F11" s="18" t="s">
        <v>120</v>
      </c>
      <c r="G11" s="23" t="s">
        <v>32</v>
      </c>
      <c r="H11" s="23" t="s">
        <v>34</v>
      </c>
      <c r="I11" s="23" t="s">
        <v>106</v>
      </c>
      <c r="J11" s="19"/>
      <c r="K11" s="30" t="str">
        <f>"162,5"</f>
        <v>162,5</v>
      </c>
      <c r="L11" s="19" t="str">
        <f>"100,2575"</f>
        <v>100,2575</v>
      </c>
      <c r="M11" s="18"/>
    </row>
    <row r="12" spans="1:13">
      <c r="B12" s="5" t="s">
        <v>45</v>
      </c>
    </row>
    <row r="13" spans="1:13" ht="16">
      <c r="A13" s="49" t="s">
        <v>121</v>
      </c>
      <c r="B13" s="49"/>
      <c r="C13" s="50"/>
      <c r="D13" s="50"/>
      <c r="E13" s="50"/>
      <c r="F13" s="50"/>
      <c r="G13" s="50"/>
      <c r="H13" s="50"/>
      <c r="I13" s="50"/>
      <c r="J13" s="50"/>
    </row>
    <row r="14" spans="1:13">
      <c r="A14" s="8" t="s">
        <v>44</v>
      </c>
      <c r="B14" s="7" t="s">
        <v>122</v>
      </c>
      <c r="C14" s="7" t="s">
        <v>123</v>
      </c>
      <c r="D14" s="7" t="s">
        <v>124</v>
      </c>
      <c r="E14" s="7" t="s">
        <v>254</v>
      </c>
      <c r="F14" s="7" t="s">
        <v>246</v>
      </c>
      <c r="G14" s="14" t="s">
        <v>74</v>
      </c>
      <c r="H14" s="14" t="s">
        <v>61</v>
      </c>
      <c r="I14" s="14" t="s">
        <v>125</v>
      </c>
      <c r="J14" s="8"/>
      <c r="K14" s="31" t="str">
        <f>"152,5"</f>
        <v>152,5</v>
      </c>
      <c r="L14" s="8" t="str">
        <f>"92,3693"</f>
        <v>92,3693</v>
      </c>
      <c r="M14" s="7"/>
    </row>
    <row r="15" spans="1:13">
      <c r="B15" s="5" t="s">
        <v>45</v>
      </c>
    </row>
  </sheetData>
  <mergeCells count="14">
    <mergeCell ref="A9:J9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D1A5-8C80-4EDD-8EE9-58CD989B3D66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66406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7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38" t="s">
        <v>235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8</v>
      </c>
      <c r="H3" s="32"/>
      <c r="I3" s="32"/>
      <c r="J3" s="32"/>
      <c r="K3" s="32" t="s">
        <v>128</v>
      </c>
      <c r="L3" s="32" t="s">
        <v>3</v>
      </c>
      <c r="M3" s="34" t="s">
        <v>2</v>
      </c>
    </row>
    <row r="4" spans="1:13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121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44</v>
      </c>
      <c r="B6" s="7" t="s">
        <v>185</v>
      </c>
      <c r="C6" s="7" t="s">
        <v>226</v>
      </c>
      <c r="D6" s="7" t="s">
        <v>186</v>
      </c>
      <c r="E6" s="7" t="s">
        <v>256</v>
      </c>
      <c r="F6" s="7" t="s">
        <v>187</v>
      </c>
      <c r="G6" s="14" t="s">
        <v>34</v>
      </c>
      <c r="H6" s="14" t="s">
        <v>81</v>
      </c>
      <c r="I6" s="14" t="s">
        <v>80</v>
      </c>
      <c r="J6" s="8"/>
      <c r="K6" s="8" t="str">
        <f>"175,0"</f>
        <v>175,0</v>
      </c>
      <c r="L6" s="8" t="str">
        <f>"125,9746"</f>
        <v>125,9746</v>
      </c>
      <c r="M6" s="7"/>
    </row>
    <row r="7" spans="1:13">
      <c r="B7" s="5" t="s">
        <v>45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F677-3673-4EA5-9644-BEFF3E97E71F}">
  <dimension ref="A1:M20"/>
  <sheetViews>
    <sheetView workbookViewId="0">
      <selection activeCell="E20" sqref="E20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7.3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38" t="s">
        <v>236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9</v>
      </c>
      <c r="H3" s="32"/>
      <c r="I3" s="32"/>
      <c r="J3" s="32"/>
      <c r="K3" s="32" t="s">
        <v>128</v>
      </c>
      <c r="L3" s="32" t="s">
        <v>3</v>
      </c>
      <c r="M3" s="34" t="s">
        <v>2</v>
      </c>
    </row>
    <row r="4" spans="1:13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191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44</v>
      </c>
      <c r="B6" s="7" t="s">
        <v>192</v>
      </c>
      <c r="C6" s="7" t="s">
        <v>193</v>
      </c>
      <c r="D6" s="7" t="s">
        <v>194</v>
      </c>
      <c r="E6" s="7" t="s">
        <v>254</v>
      </c>
      <c r="F6" s="7" t="s">
        <v>14</v>
      </c>
      <c r="G6" s="14" t="s">
        <v>135</v>
      </c>
      <c r="H6" s="14" t="s">
        <v>149</v>
      </c>
      <c r="I6" s="15" t="s">
        <v>50</v>
      </c>
      <c r="J6" s="8"/>
      <c r="K6" s="8" t="str">
        <f>"117,5"</f>
        <v>117,5</v>
      </c>
      <c r="L6" s="8" t="str">
        <f>"147,5800"</f>
        <v>147,5800</v>
      </c>
      <c r="M6" s="7" t="s">
        <v>171</v>
      </c>
    </row>
    <row r="7" spans="1:13">
      <c r="B7" s="5" t="s">
        <v>45</v>
      </c>
    </row>
    <row r="8" spans="1:13" ht="16">
      <c r="A8" s="49" t="s">
        <v>84</v>
      </c>
      <c r="B8" s="49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44</v>
      </c>
      <c r="B9" s="7" t="s">
        <v>85</v>
      </c>
      <c r="C9" s="7" t="s">
        <v>86</v>
      </c>
      <c r="D9" s="7" t="s">
        <v>87</v>
      </c>
      <c r="E9" s="7" t="s">
        <v>254</v>
      </c>
      <c r="F9" s="7" t="s">
        <v>14</v>
      </c>
      <c r="G9" s="14" t="s">
        <v>89</v>
      </c>
      <c r="H9" s="14" t="s">
        <v>17</v>
      </c>
      <c r="I9" s="14" t="s">
        <v>93</v>
      </c>
      <c r="J9" s="8"/>
      <c r="K9" s="8" t="str">
        <f>"92,5"</f>
        <v>92,5</v>
      </c>
      <c r="L9" s="8" t="str">
        <f>"105,4593"</f>
        <v>105,4593</v>
      </c>
      <c r="M9" s="7" t="s">
        <v>242</v>
      </c>
    </row>
    <row r="10" spans="1:13">
      <c r="B10" s="5" t="s">
        <v>45</v>
      </c>
    </row>
    <row r="11" spans="1:13" ht="16">
      <c r="A11" s="49" t="s">
        <v>46</v>
      </c>
      <c r="B11" s="49"/>
      <c r="C11" s="50"/>
      <c r="D11" s="50"/>
      <c r="E11" s="50"/>
      <c r="F11" s="50"/>
      <c r="G11" s="50"/>
      <c r="H11" s="50"/>
      <c r="I11" s="50"/>
      <c r="J11" s="50"/>
    </row>
    <row r="12" spans="1:13">
      <c r="A12" s="8" t="s">
        <v>44</v>
      </c>
      <c r="B12" s="7" t="s">
        <v>195</v>
      </c>
      <c r="C12" s="7" t="s">
        <v>196</v>
      </c>
      <c r="D12" s="7" t="s">
        <v>197</v>
      </c>
      <c r="E12" s="7" t="s">
        <v>254</v>
      </c>
      <c r="F12" s="7" t="s">
        <v>14</v>
      </c>
      <c r="G12" s="15" t="s">
        <v>81</v>
      </c>
      <c r="H12" s="14" t="s">
        <v>198</v>
      </c>
      <c r="I12" s="15" t="s">
        <v>83</v>
      </c>
      <c r="J12" s="8"/>
      <c r="K12" s="8" t="str">
        <f>"182,5"</f>
        <v>182,5</v>
      </c>
      <c r="L12" s="8" t="str">
        <f>"130,6518"</f>
        <v>130,6518</v>
      </c>
      <c r="M12" s="7" t="s">
        <v>242</v>
      </c>
    </row>
    <row r="13" spans="1:13">
      <c r="B13" s="5" t="s">
        <v>45</v>
      </c>
    </row>
    <row r="14" spans="1:13" ht="16">
      <c r="A14" s="49" t="s">
        <v>62</v>
      </c>
      <c r="B14" s="49"/>
      <c r="C14" s="50"/>
      <c r="D14" s="50"/>
      <c r="E14" s="50"/>
      <c r="F14" s="50"/>
      <c r="G14" s="50"/>
      <c r="H14" s="50"/>
      <c r="I14" s="50"/>
      <c r="J14" s="50"/>
    </row>
    <row r="15" spans="1:13">
      <c r="A15" s="8" t="s">
        <v>44</v>
      </c>
      <c r="B15" s="7" t="s">
        <v>199</v>
      </c>
      <c r="C15" s="7" t="s">
        <v>200</v>
      </c>
      <c r="D15" s="7" t="s">
        <v>201</v>
      </c>
      <c r="E15" s="7" t="s">
        <v>254</v>
      </c>
      <c r="F15" s="7" t="s">
        <v>202</v>
      </c>
      <c r="G15" s="14" t="s">
        <v>67</v>
      </c>
      <c r="H15" s="14" t="s">
        <v>29</v>
      </c>
      <c r="I15" s="14" t="s">
        <v>59</v>
      </c>
      <c r="J15" s="8"/>
      <c r="K15" s="8" t="str">
        <f>"210,0"</f>
        <v>210,0</v>
      </c>
      <c r="L15" s="8" t="str">
        <f>"128,5830"</f>
        <v>128,5830</v>
      </c>
      <c r="M15" s="7" t="s">
        <v>171</v>
      </c>
    </row>
    <row r="16" spans="1:13">
      <c r="B16" s="5" t="s">
        <v>45</v>
      </c>
    </row>
    <row r="17" spans="1:13" ht="16">
      <c r="A17" s="49" t="s">
        <v>121</v>
      </c>
      <c r="B17" s="49"/>
      <c r="C17" s="50"/>
      <c r="D17" s="50"/>
      <c r="E17" s="50"/>
      <c r="F17" s="50"/>
      <c r="G17" s="50"/>
      <c r="H17" s="50"/>
      <c r="I17" s="50"/>
      <c r="J17" s="50"/>
    </row>
    <row r="18" spans="1:13">
      <c r="A18" s="17" t="s">
        <v>44</v>
      </c>
      <c r="B18" s="16" t="s">
        <v>203</v>
      </c>
      <c r="C18" s="16" t="s">
        <v>204</v>
      </c>
      <c r="D18" s="16" t="s">
        <v>205</v>
      </c>
      <c r="E18" s="16" t="s">
        <v>254</v>
      </c>
      <c r="F18" s="16" t="s">
        <v>206</v>
      </c>
      <c r="G18" s="20" t="s">
        <v>207</v>
      </c>
      <c r="H18" s="20" t="s">
        <v>103</v>
      </c>
      <c r="I18" s="21" t="s">
        <v>104</v>
      </c>
      <c r="J18" s="17"/>
      <c r="K18" s="17" t="str">
        <f>"260,0"</f>
        <v>260,0</v>
      </c>
      <c r="L18" s="17" t="str">
        <f>"153,4000"</f>
        <v>153,4000</v>
      </c>
      <c r="M18" s="16" t="s">
        <v>247</v>
      </c>
    </row>
    <row r="19" spans="1:13">
      <c r="A19" s="19" t="s">
        <v>44</v>
      </c>
      <c r="B19" s="18" t="s">
        <v>208</v>
      </c>
      <c r="C19" s="18" t="s">
        <v>227</v>
      </c>
      <c r="D19" s="18" t="s">
        <v>209</v>
      </c>
      <c r="E19" s="18" t="s">
        <v>255</v>
      </c>
      <c r="F19" s="18" t="s">
        <v>14</v>
      </c>
      <c r="G19" s="23" t="s">
        <v>79</v>
      </c>
      <c r="H19" s="22" t="s">
        <v>82</v>
      </c>
      <c r="I19" s="23" t="s">
        <v>67</v>
      </c>
      <c r="J19" s="19"/>
      <c r="K19" s="19" t="str">
        <f>"190,0"</f>
        <v>190,0</v>
      </c>
      <c r="L19" s="19" t="str">
        <f>"156,2712"</f>
        <v>156,2712</v>
      </c>
      <c r="M19" s="18" t="s">
        <v>242</v>
      </c>
    </row>
    <row r="20" spans="1:13">
      <c r="B20" s="5" t="s">
        <v>45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0E9A4-6121-4076-9A81-F5C3DAD186D1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0.16406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6.1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4" style="5" customWidth="1"/>
    <col min="14" max="16384" width="9.1640625" style="3"/>
  </cols>
  <sheetData>
    <row r="1" spans="1:13" s="2" customFormat="1" ht="29" customHeight="1">
      <c r="A1" s="38" t="s">
        <v>237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251</v>
      </c>
      <c r="B3" s="51" t="s">
        <v>0</v>
      </c>
      <c r="C3" s="48" t="s">
        <v>252</v>
      </c>
      <c r="D3" s="48" t="s">
        <v>6</v>
      </c>
      <c r="E3" s="32" t="s">
        <v>253</v>
      </c>
      <c r="F3" s="32" t="s">
        <v>5</v>
      </c>
      <c r="G3" s="32" t="s">
        <v>9</v>
      </c>
      <c r="H3" s="32"/>
      <c r="I3" s="32"/>
      <c r="J3" s="32"/>
      <c r="K3" s="32" t="s">
        <v>128</v>
      </c>
      <c r="L3" s="32" t="s">
        <v>3</v>
      </c>
      <c r="M3" s="34" t="s">
        <v>2</v>
      </c>
    </row>
    <row r="4" spans="1:13" s="1" customFormat="1" ht="21" customHeight="1" thickBot="1">
      <c r="A4" s="47"/>
      <c r="B4" s="52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121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44</v>
      </c>
      <c r="B6" s="7" t="s">
        <v>188</v>
      </c>
      <c r="C6" s="7" t="s">
        <v>189</v>
      </c>
      <c r="D6" s="7" t="s">
        <v>190</v>
      </c>
      <c r="E6" s="7" t="s">
        <v>254</v>
      </c>
      <c r="F6" s="7" t="s">
        <v>249</v>
      </c>
      <c r="G6" s="14" t="s">
        <v>103</v>
      </c>
      <c r="H6" s="15" t="s">
        <v>105</v>
      </c>
      <c r="I6" s="15" t="s">
        <v>105</v>
      </c>
      <c r="J6" s="8"/>
      <c r="K6" s="8" t="str">
        <f>"260,0"</f>
        <v>260,0</v>
      </c>
      <c r="L6" s="8" t="str">
        <f>"155,2720"</f>
        <v>155,2720</v>
      </c>
      <c r="M6" s="7" t="s">
        <v>248</v>
      </c>
    </row>
    <row r="7" spans="1:13">
      <c r="B7" s="5" t="s">
        <v>45</v>
      </c>
    </row>
    <row r="8" spans="1:13">
      <c r="B8" s="5" t="s">
        <v>45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Жим без экипировки ДК</vt:lpstr>
      <vt:lpstr>IPL Жим без экипировки</vt:lpstr>
      <vt:lpstr>IPL Жим однослой</vt:lpstr>
      <vt:lpstr>IPL Тяга без экипировки ДК</vt:lpstr>
      <vt:lpstr>IPL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2021-05-04T10:19:54Z</dcterms:modified>
</cp:coreProperties>
</file>