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й/"/>
    </mc:Choice>
  </mc:AlternateContent>
  <xr:revisionPtr revIDLastSave="0" documentId="13_ncr:1_{F00AF354-219C-504B-8723-2DEA0E7C83B0}" xr6:coauthVersionLast="45" xr6:coauthVersionMax="45" xr10:uidLastSave="{00000000-0000-0000-0000-000000000000}"/>
  <bookViews>
    <workbookView xWindow="480" yWindow="460" windowWidth="28120" windowHeight="15820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" sheetId="5" r:id="rId3"/>
    <sheet name="WRPF Жим лежа без экип ДК" sheetId="15" r:id="rId4"/>
    <sheet name="WRPF Жим лежа без экип" sheetId="14" r:id="rId5"/>
    <sheet name="WRPF Тяга без экипировки ДК" sheetId="24" r:id="rId6"/>
    <sheet name="WRPF Тяга без экипировки" sheetId="23" r:id="rId7"/>
    <sheet name="WRPF Подъем на бицепс" sheetId="35" r:id="rId8"/>
  </sheets>
  <definedNames>
    <definedName name="_FilterDatabase" localSheetId="2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35" l="1"/>
  <c r="K10" i="35"/>
  <c r="L7" i="35"/>
  <c r="K7" i="35"/>
  <c r="L6" i="35"/>
  <c r="K6" i="35"/>
  <c r="L28" i="24"/>
  <c r="K28" i="24"/>
  <c r="L27" i="24"/>
  <c r="K27" i="24"/>
  <c r="L24" i="24"/>
  <c r="K24" i="24"/>
  <c r="L21" i="24"/>
  <c r="K21" i="24"/>
  <c r="L18" i="24"/>
  <c r="K18" i="24"/>
  <c r="L17" i="24"/>
  <c r="K17" i="24"/>
  <c r="L16" i="24"/>
  <c r="K16" i="24"/>
  <c r="L13" i="24"/>
  <c r="K13" i="24"/>
  <c r="L12" i="24"/>
  <c r="K12" i="24"/>
  <c r="L9" i="24"/>
  <c r="K9" i="24"/>
  <c r="L6" i="24"/>
  <c r="K6" i="24"/>
  <c r="L15" i="23"/>
  <c r="K15" i="23"/>
  <c r="L12" i="23"/>
  <c r="K12" i="23"/>
  <c r="L9" i="23"/>
  <c r="K9" i="23"/>
  <c r="L6" i="23"/>
  <c r="K6" i="23"/>
  <c r="L24" i="15"/>
  <c r="K24" i="15"/>
  <c r="L23" i="15"/>
  <c r="K23" i="15"/>
  <c r="L20" i="15"/>
  <c r="K20" i="15"/>
  <c r="L19" i="15"/>
  <c r="K19" i="15"/>
  <c r="L18" i="15"/>
  <c r="K18" i="15"/>
  <c r="L15" i="15"/>
  <c r="K15" i="15"/>
  <c r="L12" i="15"/>
  <c r="K12" i="15"/>
  <c r="L9" i="15"/>
  <c r="K9" i="15"/>
  <c r="L6" i="15"/>
  <c r="K6" i="15"/>
  <c r="L11" i="14"/>
  <c r="K11" i="14"/>
  <c r="L10" i="14"/>
  <c r="K10" i="14"/>
  <c r="L9" i="14"/>
  <c r="K9" i="14"/>
  <c r="L6" i="14"/>
  <c r="K6" i="14"/>
  <c r="T34" i="10"/>
  <c r="S34" i="10"/>
  <c r="T31" i="10"/>
  <c r="S31" i="10"/>
  <c r="T28" i="10"/>
  <c r="S28" i="10"/>
  <c r="T25" i="10"/>
  <c r="S25" i="10"/>
  <c r="T22" i="10"/>
  <c r="S22" i="10"/>
  <c r="T19" i="10"/>
  <c r="S19" i="10"/>
  <c r="T18" i="10"/>
  <c r="S18" i="10"/>
  <c r="T17" i="10"/>
  <c r="S17" i="10"/>
  <c r="T16" i="10"/>
  <c r="S16" i="10"/>
  <c r="T13" i="10"/>
  <c r="S13" i="10"/>
  <c r="T12" i="10"/>
  <c r="S12" i="10"/>
  <c r="T9" i="10"/>
  <c r="S9" i="10"/>
  <c r="T6" i="10"/>
  <c r="S6" i="10"/>
  <c r="T16" i="9"/>
  <c r="S16" i="9"/>
  <c r="T13" i="9"/>
  <c r="S13" i="9"/>
  <c r="T12" i="9"/>
  <c r="S12" i="9"/>
  <c r="T9" i="9"/>
  <c r="S9" i="9"/>
  <c r="T6" i="9"/>
  <c r="S6" i="9"/>
  <c r="T6" i="5"/>
  <c r="S6" i="5"/>
</calcChain>
</file>

<file path=xl/sharedStrings.xml><?xml version="1.0" encoding="utf-8"?>
<sst xmlns="http://schemas.openxmlformats.org/spreadsheetml/2006/main" count="770" uniqueCount="234">
  <si>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</si>
  <si>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</si>
  <si>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</si>
  <si>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</si>
  <si>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</si>
  <si>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</si>
  <si>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</si>
  <si>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</si>
  <si>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</si>
  <si>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</si>
  <si>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</si>
  <si>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Ушаков Александр</t>
  </si>
  <si>
    <t>Открытая (11.06.1982)/38</t>
  </si>
  <si>
    <t>85,30</t>
  </si>
  <si>
    <t xml:space="preserve">Челябинск/Челябинская область </t>
  </si>
  <si>
    <t>160,0</t>
  </si>
  <si>
    <t>90,0</t>
  </si>
  <si>
    <t>100,0</t>
  </si>
  <si>
    <t>105,0</t>
  </si>
  <si>
    <t>170,0</t>
  </si>
  <si>
    <t>180,0</t>
  </si>
  <si>
    <t>192,5</t>
  </si>
  <si>
    <t>1</t>
  </si>
  <si>
    <t/>
  </si>
  <si>
    <t>ВЕСОВАЯ КАТЕГОРИЯ   67.5</t>
  </si>
  <si>
    <t>Вардугин Никита</t>
  </si>
  <si>
    <t>Юноши 14-16 (05.07.2004)/16</t>
  </si>
  <si>
    <t>67,00</t>
  </si>
  <si>
    <t>70,0</t>
  </si>
  <si>
    <t>75,0</t>
  </si>
  <si>
    <t>65,0</t>
  </si>
  <si>
    <t>120,0</t>
  </si>
  <si>
    <t>130,0</t>
  </si>
  <si>
    <t>140,0</t>
  </si>
  <si>
    <t>ВЕСОВАЯ КАТЕГОРИЯ   82.5</t>
  </si>
  <si>
    <t>Меркулов Николай</t>
  </si>
  <si>
    <t>Открытая (16.06.1992)/28</t>
  </si>
  <si>
    <t>81,50</t>
  </si>
  <si>
    <t>117,5</t>
  </si>
  <si>
    <t>112,5</t>
  </si>
  <si>
    <t>150,0</t>
  </si>
  <si>
    <t>165,0</t>
  </si>
  <si>
    <t>Идрисов Артур</t>
  </si>
  <si>
    <t>Юноши 14-16 (14.01.2005)/16</t>
  </si>
  <si>
    <t>84,80</t>
  </si>
  <si>
    <t>95,0</t>
  </si>
  <si>
    <t>92,5</t>
  </si>
  <si>
    <t>97,5</t>
  </si>
  <si>
    <t>155,0</t>
  </si>
  <si>
    <t>Мокшаев Евгений</t>
  </si>
  <si>
    <t>Открытая (08.07.1987)/33</t>
  </si>
  <si>
    <t>86,90</t>
  </si>
  <si>
    <t>200,0</t>
  </si>
  <si>
    <t>210,0</t>
  </si>
  <si>
    <t>220,0</t>
  </si>
  <si>
    <t>235,0</t>
  </si>
  <si>
    <t>240,0</t>
  </si>
  <si>
    <t>ВЕСОВАЯ КАТЕГОРИЯ   100</t>
  </si>
  <si>
    <t>Еньшин Сергей</t>
  </si>
  <si>
    <t>Открытая (11.03.1986)/35</t>
  </si>
  <si>
    <t>98,20</t>
  </si>
  <si>
    <t xml:space="preserve">Оренбург/Оренбургская область </t>
  </si>
  <si>
    <t>230,0</t>
  </si>
  <si>
    <t>190,0</t>
  </si>
  <si>
    <t>ВЕСОВАЯ КАТЕГОРИЯ   52</t>
  </si>
  <si>
    <t>Росликова Алена</t>
  </si>
  <si>
    <t>Мастера 40-49 (21.06.1979)/41</t>
  </si>
  <si>
    <t>51,70</t>
  </si>
  <si>
    <t>80,0</t>
  </si>
  <si>
    <t>45,0</t>
  </si>
  <si>
    <t>50,0</t>
  </si>
  <si>
    <t>ВЕСОВАЯ КАТЕГОРИЯ   56</t>
  </si>
  <si>
    <t>Абросимова Елизавета</t>
  </si>
  <si>
    <t>Девушки 14-16 (02.02.2006)/15</t>
  </si>
  <si>
    <t>54,50</t>
  </si>
  <si>
    <t>40,0</t>
  </si>
  <si>
    <t>85,0</t>
  </si>
  <si>
    <t xml:space="preserve">Ханов А. </t>
  </si>
  <si>
    <t>Зобков Георгий</t>
  </si>
  <si>
    <t>Юноши 14-16 (06.02.2005)/16</t>
  </si>
  <si>
    <t>53,00</t>
  </si>
  <si>
    <t>87,5</t>
  </si>
  <si>
    <t>55,0</t>
  </si>
  <si>
    <t>60,0</t>
  </si>
  <si>
    <t xml:space="preserve">Соловьев А. </t>
  </si>
  <si>
    <t>Открытая (06.02.2005)/16</t>
  </si>
  <si>
    <t>Мизгин Сергей</t>
  </si>
  <si>
    <t>Юноши 14-16 (05.05.2005)/16</t>
  </si>
  <si>
    <t>64,40</t>
  </si>
  <si>
    <t>135,0</t>
  </si>
  <si>
    <t>142,5</t>
  </si>
  <si>
    <t>Казанцев Александр</t>
  </si>
  <si>
    <t>Юноши 14-16 (12.09.2004)/16</t>
  </si>
  <si>
    <t>66,70</t>
  </si>
  <si>
    <t>115,0</t>
  </si>
  <si>
    <t>175,0</t>
  </si>
  <si>
    <t>182,5</t>
  </si>
  <si>
    <t>Толстой Григорий</t>
  </si>
  <si>
    <t>Юноши 17-19 (05.10.2003)/17</t>
  </si>
  <si>
    <t>63,50</t>
  </si>
  <si>
    <t>77,5</t>
  </si>
  <si>
    <t>82,5</t>
  </si>
  <si>
    <t xml:space="preserve">Ефремов А. </t>
  </si>
  <si>
    <t>Открытая (05.05.2005)/16</t>
  </si>
  <si>
    <t>ВЕСОВАЯ КАТЕГОРИЯ   75</t>
  </si>
  <si>
    <t>Баракан Александр</t>
  </si>
  <si>
    <t>Юноши 17-19 (05.02.2004)/17</t>
  </si>
  <si>
    <t>69,60</t>
  </si>
  <si>
    <t>125,0</t>
  </si>
  <si>
    <t>Толстиков Никита</t>
  </si>
  <si>
    <t>Юноши 17-19 (31.05.2002)/18</t>
  </si>
  <si>
    <t>82,10</t>
  </si>
  <si>
    <t>Киселёв Денис</t>
  </si>
  <si>
    <t>Юниоры (03.08.1997)/23</t>
  </si>
  <si>
    <t>87,90</t>
  </si>
  <si>
    <t xml:space="preserve">Усть-Катав/Челябинская область </t>
  </si>
  <si>
    <t>225,0</t>
  </si>
  <si>
    <t>255,0</t>
  </si>
  <si>
    <t>Галимов Илья</t>
  </si>
  <si>
    <t>Открытая (14.08.1995)/25</t>
  </si>
  <si>
    <t>91,80</t>
  </si>
  <si>
    <t>145,0</t>
  </si>
  <si>
    <t>215,0</t>
  </si>
  <si>
    <t>ВЕСОВАЯ КАТЕГОРИЯ   110</t>
  </si>
  <si>
    <t>Смирнов Антон</t>
  </si>
  <si>
    <t>Открытая (07.06.1985)/35</t>
  </si>
  <si>
    <t>110,00</t>
  </si>
  <si>
    <t>110,0</t>
  </si>
  <si>
    <t>265,0</t>
  </si>
  <si>
    <t>282,5</t>
  </si>
  <si>
    <t>2</t>
  </si>
  <si>
    <t>Результат</t>
  </si>
  <si>
    <t>Клещенков Виталий</t>
  </si>
  <si>
    <t>Мастера 50-59 (05.02.1970)/51</t>
  </si>
  <si>
    <t>94,70</t>
  </si>
  <si>
    <t xml:space="preserve">Копейск/Челябинская область </t>
  </si>
  <si>
    <t>Паклин Олег</t>
  </si>
  <si>
    <t>Открытая (28.10.1987)/33</t>
  </si>
  <si>
    <t>108,70</t>
  </si>
  <si>
    <t xml:space="preserve">Курган/Курганская область </t>
  </si>
  <si>
    <t>207,5</t>
  </si>
  <si>
    <t>Прокопчик Руслан</t>
  </si>
  <si>
    <t>Открытая (20.08.1993)/27</t>
  </si>
  <si>
    <t>108,20</t>
  </si>
  <si>
    <t>185,0</t>
  </si>
  <si>
    <t>Прыкин Михаил</t>
  </si>
  <si>
    <t>Открытая (18.09.1994)/26</t>
  </si>
  <si>
    <t>107,60</t>
  </si>
  <si>
    <t xml:space="preserve">Снежинск/Челябинская область </t>
  </si>
  <si>
    <t>3</t>
  </si>
  <si>
    <t>Ромашев Даниил</t>
  </si>
  <si>
    <t>Юноши 17-19 (15.04.2004)/17</t>
  </si>
  <si>
    <t>60,20</t>
  </si>
  <si>
    <t>Басов Борис</t>
  </si>
  <si>
    <t>Открытая (27.06.1989)/31</t>
  </si>
  <si>
    <t>74,00</t>
  </si>
  <si>
    <t xml:space="preserve">Паклин О. </t>
  </si>
  <si>
    <t>Коркин Евгений</t>
  </si>
  <si>
    <t>Открытая (14.04.1987)/34</t>
  </si>
  <si>
    <t>80,50</t>
  </si>
  <si>
    <t>Гончаров Кирилл</t>
  </si>
  <si>
    <t>Юноши 14-16 (29.07.2005)/15</t>
  </si>
  <si>
    <t>82,90</t>
  </si>
  <si>
    <t>Стряхилев Александр</t>
  </si>
  <si>
    <t>Открытая (16.08.1981)/39</t>
  </si>
  <si>
    <t>87,00</t>
  </si>
  <si>
    <t>152,5</t>
  </si>
  <si>
    <t>Шадрин Евгений</t>
  </si>
  <si>
    <t>Открытая (20.10.1988)/32</t>
  </si>
  <si>
    <t>103,10</t>
  </si>
  <si>
    <t xml:space="preserve">Конаков А. </t>
  </si>
  <si>
    <t>Мухаметжанова Валерия</t>
  </si>
  <si>
    <t>Открытая (25.01.1996)/25</t>
  </si>
  <si>
    <t>77,90</t>
  </si>
  <si>
    <t xml:space="preserve">Озёрск/Челябинская область </t>
  </si>
  <si>
    <t xml:space="preserve">Мизецкий А. </t>
  </si>
  <si>
    <t>Конаков Алексей</t>
  </si>
  <si>
    <t>Мастера 40-49 (12.10.1977)/43</t>
  </si>
  <si>
    <t>99,30</t>
  </si>
  <si>
    <t>260,0</t>
  </si>
  <si>
    <t>280,0</t>
  </si>
  <si>
    <t>ВЕСОВАЯ КАТЕГОРИЯ   125</t>
  </si>
  <si>
    <t>Богатырев Андрей</t>
  </si>
  <si>
    <t>Мастера 60-69 (10.07.1960)/60</t>
  </si>
  <si>
    <t>117,80</t>
  </si>
  <si>
    <t>227,5</t>
  </si>
  <si>
    <t>Титов Глеб</t>
  </si>
  <si>
    <t>Юноши 14-16 (25.08.2006)/14</t>
  </si>
  <si>
    <t>50,20</t>
  </si>
  <si>
    <t>102,5</t>
  </si>
  <si>
    <t>Галыгин Александр</t>
  </si>
  <si>
    <t>Юноши 14-16 (19.11.2005)/15</t>
  </si>
  <si>
    <t>54,20</t>
  </si>
  <si>
    <t>107,5</t>
  </si>
  <si>
    <t>Логанин Никита</t>
  </si>
  <si>
    <t>Юноши 14-16 (04.08.2006)/14</t>
  </si>
  <si>
    <t>55,10</t>
  </si>
  <si>
    <t>Додух Егор</t>
  </si>
  <si>
    <t>Юноши 14-16 (12.08.2005)/15</t>
  </si>
  <si>
    <t>108,40</t>
  </si>
  <si>
    <t>32,5</t>
  </si>
  <si>
    <t>Карпов Игорь</t>
  </si>
  <si>
    <t>Открытая (16.05.1990)/31</t>
  </si>
  <si>
    <t>67,5</t>
  </si>
  <si>
    <t>47,5</t>
  </si>
  <si>
    <t>52,5</t>
  </si>
  <si>
    <t>57,5</t>
  </si>
  <si>
    <t>22,5</t>
  </si>
  <si>
    <t>Всероссийский мастерский турнир “Сильные сердцем”
WRPF любители Становая тяга без экипировки ДК
Челябинск/Челябинская область, 22 мая 2021 года</t>
  </si>
  <si>
    <t>Всероссийский мастерский турнир “Сильные сердцем”
WRPF любители Становая тяга без экипировки
Челябинск/Челябинская область, 22 мая 2021 года</t>
  </si>
  <si>
    <t>Всероссийский мастерский турнир “Сильные сердцем”
WRPF любители Жим лежа без экипировки ДК
Челябинск/Челябинская область, 22 мая 2021 года</t>
  </si>
  <si>
    <t>Всероссийский мастерский турнир “Сильные сердцем”
WRPF любители Жим лежа без экипировки
Челябинск/Челябинская область, 22 мая 2021 года</t>
  </si>
  <si>
    <t>Всероссийский мастерский турнир “Сильные сердцем”
WRPF любители Пауэрлифтинг без экипировки ДК
Челябинск/Челябинская область, 22 мая 2021 года</t>
  </si>
  <si>
    <t>Всероссийский мастерский турнир “Сильные сердцем”
WRPF любители Пауэрлифтинг без экипировки
Челябинск/Челябинская область, 22 мая 2021 года</t>
  </si>
  <si>
    <t>Всероссийский мастерский турнир “Сильные сердцем”
WRPF любители Пауэрлифтинг классический в бинтах
Челябинск/Челябинская область, 22 мая 2021 года</t>
  </si>
  <si>
    <t>Всероссийский мастерский турнир “Сильные сердцем”
WRPF Строгий подъем штанги на бицепс
Челябинск/Челябинская область, 22 мая 2021 года</t>
  </si>
  <si>
    <t xml:space="preserve">Уфа/Республика Башкортостан </t>
  </si>
  <si>
    <t>Михеев Е.</t>
  </si>
  <si>
    <t xml:space="preserve">Нойман Ю. </t>
  </si>
  <si>
    <t>Ефремов А.</t>
  </si>
  <si>
    <t xml:space="preserve">Зарипов Б. </t>
  </si>
  <si>
    <t xml:space="preserve">Михеев Е. </t>
  </si>
  <si>
    <t>Челябинск/Челябинская область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</si>
  <si>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</si>
  <si>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</si>
  <si>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</si>
  <si>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</si>
  <si>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</si>
  <si>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</si>
  <si>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M3</t>
  </si>
  <si>
    <t>T1</t>
  </si>
  <si>
    <t>T2</t>
  </si>
  <si>
    <t>J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</si>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</sst>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35"/>
  <sheetViews>
    <sheetView tabSelected="1" workbookViewId="0">
      <selection activeCell="E35" sqref="E35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5.5" style="5" bestFit="1" customWidth="1"/>
    <col min="22" max="16384" width="9.1640625" style="3"/>
  </cols>
  <sheetData>
    <row r="1" spans="1:21" s="2" customFormat="1" ht="29" customHeight="1">
      <c r="A1" s="29" t="s">
        <v>212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</row>
    <row r="3" spans="1:21" s="1" customFormat="1" ht="12.75" customHeight="1">
      <c r="A3" s="37" t="s">
        <v>224</v>
      </c>
      <c r="B3" s="42" t="s">
        <v>0</v>
      </c>
      <c r="C3" s="39" t="s">
        <v>225</v>
      </c>
      <c r="D3" s="39" t="s">
        <v>6</v>
      </c>
      <c r="E3" s="23" t="s">
        <v>226</v>
      </c>
      <c r="F3" s="23" t="s">
        <v>5</v>
      </c>
      <c r="G3" s="23" t="s">
        <v>7</v>
      </c>
      <c r="H3" s="23"/>
      <c r="I3" s="23"/>
      <c r="J3" s="23"/>
      <c r="K3" s="23" t="s">
        <v>8</v>
      </c>
      <c r="L3" s="23"/>
      <c r="M3" s="23"/>
      <c r="N3" s="23"/>
      <c r="O3" s="23" t="s">
        <v>9</v>
      </c>
      <c r="P3" s="23"/>
      <c r="Q3" s="23"/>
      <c r="R3" s="23"/>
      <c r="S3" s="23" t="s">
        <v>1</v>
      </c>
      <c r="T3" s="23" t="s">
        <v>3</v>
      </c>
      <c r="U3" s="25" t="s">
        <v>2</v>
      </c>
    </row>
    <row r="4" spans="1:21" s="1" customFormat="1" ht="21" customHeight="1" thickBot="1">
      <c r="A4" s="38"/>
      <c r="B4" s="43"/>
      <c r="C4" s="24"/>
      <c r="D4" s="24"/>
      <c r="E4" s="24"/>
      <c r="F4" s="2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4"/>
      <c r="T4" s="24"/>
      <c r="U4" s="26"/>
    </row>
    <row r="5" spans="1:21" ht="16">
      <c r="A5" s="27" t="s">
        <v>64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1">
      <c r="A6" s="8" t="s">
        <v>22</v>
      </c>
      <c r="B6" s="7" t="s">
        <v>65</v>
      </c>
      <c r="C6" s="7" t="s">
        <v>66</v>
      </c>
      <c r="D6" s="7" t="s">
        <v>67</v>
      </c>
      <c r="E6" s="7" t="s">
        <v>228</v>
      </c>
      <c r="F6" s="7" t="s">
        <v>14</v>
      </c>
      <c r="G6" s="10" t="s">
        <v>29</v>
      </c>
      <c r="H6" s="9" t="s">
        <v>68</v>
      </c>
      <c r="I6" s="10" t="s">
        <v>68</v>
      </c>
      <c r="J6" s="8"/>
      <c r="K6" s="10" t="s">
        <v>69</v>
      </c>
      <c r="L6" s="9" t="s">
        <v>70</v>
      </c>
      <c r="M6" s="9" t="s">
        <v>70</v>
      </c>
      <c r="N6" s="8"/>
      <c r="O6" s="9" t="s">
        <v>45</v>
      </c>
      <c r="P6" s="9" t="s">
        <v>45</v>
      </c>
      <c r="Q6" s="10" t="s">
        <v>45</v>
      </c>
      <c r="R6" s="8"/>
      <c r="S6" s="8" t="str">
        <f>"220,0"</f>
        <v>220,0</v>
      </c>
      <c r="T6" s="8" t="str">
        <f>"276,8614"</f>
        <v>276,8614</v>
      </c>
      <c r="U6" s="7" t="s">
        <v>217</v>
      </c>
    </row>
    <row r="7" spans="1:21">
      <c r="B7" s="5" t="s">
        <v>23</v>
      </c>
    </row>
    <row r="8" spans="1:21" ht="16">
      <c r="A8" s="40" t="s">
        <v>71</v>
      </c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21">
      <c r="A9" s="8" t="s">
        <v>22</v>
      </c>
      <c r="B9" s="7" t="s">
        <v>72</v>
      </c>
      <c r="C9" s="7" t="s">
        <v>73</v>
      </c>
      <c r="D9" s="7" t="s">
        <v>74</v>
      </c>
      <c r="E9" s="7" t="s">
        <v>230</v>
      </c>
      <c r="F9" s="7" t="s">
        <v>14</v>
      </c>
      <c r="G9" s="10" t="s">
        <v>30</v>
      </c>
      <c r="H9" s="10" t="s">
        <v>28</v>
      </c>
      <c r="I9" s="8"/>
      <c r="J9" s="8"/>
      <c r="K9" s="10" t="s">
        <v>75</v>
      </c>
      <c r="L9" s="10" t="s">
        <v>69</v>
      </c>
      <c r="M9" s="8"/>
      <c r="N9" s="8"/>
      <c r="O9" s="10" t="s">
        <v>76</v>
      </c>
      <c r="P9" s="10" t="s">
        <v>16</v>
      </c>
      <c r="Q9" s="10" t="s">
        <v>45</v>
      </c>
      <c r="R9" s="8"/>
      <c r="S9" s="8" t="str">
        <f>"210,0"</f>
        <v>210,0</v>
      </c>
      <c r="T9" s="8" t="str">
        <f>"252,3990"</f>
        <v>252,3990</v>
      </c>
      <c r="U9" s="7" t="s">
        <v>77</v>
      </c>
    </row>
    <row r="10" spans="1:21">
      <c r="B10" s="5" t="s">
        <v>23</v>
      </c>
    </row>
    <row r="11" spans="1:21" ht="16">
      <c r="A11" s="40" t="s">
        <v>71</v>
      </c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21">
      <c r="A12" s="12" t="s">
        <v>22</v>
      </c>
      <c r="B12" s="11" t="s">
        <v>78</v>
      </c>
      <c r="C12" s="11" t="s">
        <v>79</v>
      </c>
      <c r="D12" s="11" t="s">
        <v>80</v>
      </c>
      <c r="E12" s="11" t="s">
        <v>230</v>
      </c>
      <c r="F12" s="11" t="s">
        <v>14</v>
      </c>
      <c r="G12" s="15" t="s">
        <v>70</v>
      </c>
      <c r="H12" s="16" t="s">
        <v>81</v>
      </c>
      <c r="I12" s="16" t="s">
        <v>46</v>
      </c>
      <c r="J12" s="12"/>
      <c r="K12" s="16" t="s">
        <v>82</v>
      </c>
      <c r="L12" s="15" t="s">
        <v>82</v>
      </c>
      <c r="M12" s="16" t="s">
        <v>83</v>
      </c>
      <c r="N12" s="12"/>
      <c r="O12" s="15" t="s">
        <v>68</v>
      </c>
      <c r="P12" s="15" t="s">
        <v>16</v>
      </c>
      <c r="Q12" s="16" t="s">
        <v>17</v>
      </c>
      <c r="R12" s="12"/>
      <c r="S12" s="12" t="str">
        <f>"195,0"</f>
        <v>195,0</v>
      </c>
      <c r="T12" s="12" t="str">
        <f>"187,6095"</f>
        <v>187,6095</v>
      </c>
      <c r="U12" s="11" t="s">
        <v>84</v>
      </c>
    </row>
    <row r="13" spans="1:21">
      <c r="A13" s="14" t="s">
        <v>22</v>
      </c>
      <c r="B13" s="13" t="s">
        <v>78</v>
      </c>
      <c r="C13" s="13" t="s">
        <v>85</v>
      </c>
      <c r="D13" s="13" t="s">
        <v>80</v>
      </c>
      <c r="E13" s="13" t="s">
        <v>227</v>
      </c>
      <c r="F13" s="13" t="s">
        <v>14</v>
      </c>
      <c r="G13" s="18" t="s">
        <v>70</v>
      </c>
      <c r="H13" s="17" t="s">
        <v>81</v>
      </c>
      <c r="I13" s="17" t="s">
        <v>46</v>
      </c>
      <c r="J13" s="14"/>
      <c r="K13" s="17" t="s">
        <v>82</v>
      </c>
      <c r="L13" s="18" t="s">
        <v>82</v>
      </c>
      <c r="M13" s="17" t="s">
        <v>83</v>
      </c>
      <c r="N13" s="14"/>
      <c r="O13" s="18" t="s">
        <v>68</v>
      </c>
      <c r="P13" s="18" t="s">
        <v>16</v>
      </c>
      <c r="Q13" s="17" t="s">
        <v>17</v>
      </c>
      <c r="R13" s="14"/>
      <c r="S13" s="14" t="str">
        <f>"195,0"</f>
        <v>195,0</v>
      </c>
      <c r="T13" s="14" t="str">
        <f>"187,6095"</f>
        <v>187,6095</v>
      </c>
      <c r="U13" s="13" t="s">
        <v>84</v>
      </c>
    </row>
    <row r="14" spans="1:21">
      <c r="B14" s="5" t="s">
        <v>23</v>
      </c>
    </row>
    <row r="15" spans="1:21" ht="16">
      <c r="A15" s="40" t="s">
        <v>24</v>
      </c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1">
      <c r="A16" s="12" t="s">
        <v>22</v>
      </c>
      <c r="B16" s="11" t="s">
        <v>86</v>
      </c>
      <c r="C16" s="11" t="s">
        <v>87</v>
      </c>
      <c r="D16" s="11" t="s">
        <v>88</v>
      </c>
      <c r="E16" s="11" t="s">
        <v>230</v>
      </c>
      <c r="F16" s="11" t="s">
        <v>14</v>
      </c>
      <c r="G16" s="15" t="s">
        <v>89</v>
      </c>
      <c r="H16" s="16" t="s">
        <v>90</v>
      </c>
      <c r="I16" s="16" t="s">
        <v>90</v>
      </c>
      <c r="J16" s="12"/>
      <c r="K16" s="15" t="s">
        <v>76</v>
      </c>
      <c r="L16" s="15" t="s">
        <v>46</v>
      </c>
      <c r="M16" s="15" t="s">
        <v>17</v>
      </c>
      <c r="N16" s="12"/>
      <c r="O16" s="15" t="s">
        <v>19</v>
      </c>
      <c r="P16" s="15" t="s">
        <v>20</v>
      </c>
      <c r="Q16" s="16" t="s">
        <v>63</v>
      </c>
      <c r="R16" s="12"/>
      <c r="S16" s="12" t="str">
        <f>"415,0"</f>
        <v>415,0</v>
      </c>
      <c r="T16" s="12" t="str">
        <f>"332,5810"</f>
        <v>332,5810</v>
      </c>
      <c r="U16" s="11" t="s">
        <v>84</v>
      </c>
    </row>
    <row r="17" spans="1:21">
      <c r="A17" s="20" t="s">
        <v>130</v>
      </c>
      <c r="B17" s="19" t="s">
        <v>91</v>
      </c>
      <c r="C17" s="19" t="s">
        <v>92</v>
      </c>
      <c r="D17" s="19" t="s">
        <v>93</v>
      </c>
      <c r="E17" s="19" t="s">
        <v>230</v>
      </c>
      <c r="F17" s="19" t="s">
        <v>14</v>
      </c>
      <c r="G17" s="21" t="s">
        <v>94</v>
      </c>
      <c r="H17" s="22" t="s">
        <v>94</v>
      </c>
      <c r="I17" s="22" t="s">
        <v>31</v>
      </c>
      <c r="J17" s="20"/>
      <c r="K17" s="21" t="s">
        <v>46</v>
      </c>
      <c r="L17" s="22" t="s">
        <v>46</v>
      </c>
      <c r="M17" s="21" t="s">
        <v>17</v>
      </c>
      <c r="N17" s="20"/>
      <c r="O17" s="22" t="s">
        <v>95</v>
      </c>
      <c r="P17" s="21" t="s">
        <v>96</v>
      </c>
      <c r="Q17" s="21" t="s">
        <v>96</v>
      </c>
      <c r="R17" s="20"/>
      <c r="S17" s="20" t="str">
        <f>"387,5"</f>
        <v>387,5</v>
      </c>
      <c r="T17" s="20" t="str">
        <f>"301,6688"</f>
        <v>301,6688</v>
      </c>
      <c r="U17" s="19" t="s">
        <v>102</v>
      </c>
    </row>
    <row r="18" spans="1:21">
      <c r="A18" s="20" t="s">
        <v>22</v>
      </c>
      <c r="B18" s="19" t="s">
        <v>97</v>
      </c>
      <c r="C18" s="19" t="s">
        <v>98</v>
      </c>
      <c r="D18" s="19" t="s">
        <v>99</v>
      </c>
      <c r="E18" s="19" t="s">
        <v>231</v>
      </c>
      <c r="F18" s="19" t="s">
        <v>14</v>
      </c>
      <c r="G18" s="21" t="s">
        <v>17</v>
      </c>
      <c r="H18" s="21" t="s">
        <v>17</v>
      </c>
      <c r="I18" s="22" t="s">
        <v>17</v>
      </c>
      <c r="J18" s="20"/>
      <c r="K18" s="21" t="s">
        <v>100</v>
      </c>
      <c r="L18" s="22" t="s">
        <v>100</v>
      </c>
      <c r="M18" s="21" t="s">
        <v>101</v>
      </c>
      <c r="N18" s="20"/>
      <c r="O18" s="22" t="s">
        <v>32</v>
      </c>
      <c r="P18" s="22" t="s">
        <v>33</v>
      </c>
      <c r="Q18" s="22" t="s">
        <v>40</v>
      </c>
      <c r="R18" s="20"/>
      <c r="S18" s="20" t="str">
        <f>"327,5"</f>
        <v>327,5</v>
      </c>
      <c r="T18" s="20" t="str">
        <f>"265,6353"</f>
        <v>265,6353</v>
      </c>
      <c r="U18" s="19" t="s">
        <v>102</v>
      </c>
    </row>
    <row r="19" spans="1:21">
      <c r="A19" s="14" t="s">
        <v>22</v>
      </c>
      <c r="B19" s="13" t="s">
        <v>86</v>
      </c>
      <c r="C19" s="13" t="s">
        <v>103</v>
      </c>
      <c r="D19" s="13" t="s">
        <v>88</v>
      </c>
      <c r="E19" s="13" t="s">
        <v>227</v>
      </c>
      <c r="F19" s="13" t="s">
        <v>14</v>
      </c>
      <c r="G19" s="18" t="s">
        <v>89</v>
      </c>
      <c r="H19" s="17" t="s">
        <v>90</v>
      </c>
      <c r="I19" s="17" t="s">
        <v>90</v>
      </c>
      <c r="J19" s="14"/>
      <c r="K19" s="18" t="s">
        <v>76</v>
      </c>
      <c r="L19" s="18" t="s">
        <v>46</v>
      </c>
      <c r="M19" s="18" t="s">
        <v>17</v>
      </c>
      <c r="N19" s="14"/>
      <c r="O19" s="18" t="s">
        <v>19</v>
      </c>
      <c r="P19" s="18" t="s">
        <v>20</v>
      </c>
      <c r="Q19" s="17" t="s">
        <v>63</v>
      </c>
      <c r="R19" s="14"/>
      <c r="S19" s="14" t="str">
        <f>"415,0"</f>
        <v>415,0</v>
      </c>
      <c r="T19" s="14" t="str">
        <f>"332,5810"</f>
        <v>332,5810</v>
      </c>
      <c r="U19" s="13" t="s">
        <v>84</v>
      </c>
    </row>
    <row r="20" spans="1:21">
      <c r="B20" s="5" t="s">
        <v>23</v>
      </c>
    </row>
    <row r="21" spans="1:21" ht="16">
      <c r="A21" s="40" t="s">
        <v>104</v>
      </c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</row>
    <row r="22" spans="1:21">
      <c r="A22" s="8" t="s">
        <v>22</v>
      </c>
      <c r="B22" s="7" t="s">
        <v>105</v>
      </c>
      <c r="C22" s="7" t="s">
        <v>106</v>
      </c>
      <c r="D22" s="7" t="s">
        <v>107</v>
      </c>
      <c r="E22" s="7" t="s">
        <v>231</v>
      </c>
      <c r="F22" s="7" t="s">
        <v>14</v>
      </c>
      <c r="G22" s="10" t="s">
        <v>108</v>
      </c>
      <c r="H22" s="10" t="s">
        <v>32</v>
      </c>
      <c r="I22" s="10" t="s">
        <v>89</v>
      </c>
      <c r="J22" s="8"/>
      <c r="K22" s="10" t="s">
        <v>76</v>
      </c>
      <c r="L22" s="10" t="s">
        <v>16</v>
      </c>
      <c r="M22" s="9" t="s">
        <v>46</v>
      </c>
      <c r="N22" s="8"/>
      <c r="O22" s="9" t="s">
        <v>41</v>
      </c>
      <c r="P22" s="10" t="s">
        <v>19</v>
      </c>
      <c r="Q22" s="10" t="s">
        <v>95</v>
      </c>
      <c r="R22" s="8"/>
      <c r="S22" s="8" t="str">
        <f>"400,0"</f>
        <v>400,0</v>
      </c>
      <c r="T22" s="8" t="str">
        <f>"301,0800"</f>
        <v>301,0800</v>
      </c>
      <c r="U22" s="7" t="s">
        <v>102</v>
      </c>
    </row>
    <row r="23" spans="1:21">
      <c r="B23" s="5" t="s">
        <v>23</v>
      </c>
    </row>
    <row r="24" spans="1:21" ht="16">
      <c r="A24" s="40" t="s">
        <v>34</v>
      </c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1:21">
      <c r="A25" s="8" t="s">
        <v>22</v>
      </c>
      <c r="B25" s="7" t="s">
        <v>109</v>
      </c>
      <c r="C25" s="7" t="s">
        <v>110</v>
      </c>
      <c r="D25" s="7" t="s">
        <v>111</v>
      </c>
      <c r="E25" s="7" t="s">
        <v>231</v>
      </c>
      <c r="F25" s="7" t="s">
        <v>14</v>
      </c>
      <c r="G25" s="9" t="s">
        <v>94</v>
      </c>
      <c r="H25" s="10" t="s">
        <v>94</v>
      </c>
      <c r="I25" s="9" t="s">
        <v>31</v>
      </c>
      <c r="J25" s="8"/>
      <c r="K25" s="10" t="s">
        <v>29</v>
      </c>
      <c r="L25" s="9" t="s">
        <v>68</v>
      </c>
      <c r="M25" s="9" t="s">
        <v>68</v>
      </c>
      <c r="N25" s="8"/>
      <c r="O25" s="10" t="s">
        <v>33</v>
      </c>
      <c r="P25" s="10" t="s">
        <v>40</v>
      </c>
      <c r="Q25" s="9" t="s">
        <v>48</v>
      </c>
      <c r="R25" s="8"/>
      <c r="S25" s="8" t="str">
        <f>"340,0"</f>
        <v>340,0</v>
      </c>
      <c r="T25" s="8" t="str">
        <f>"228,4460"</f>
        <v>228,4460</v>
      </c>
      <c r="U25" s="7" t="s">
        <v>102</v>
      </c>
    </row>
    <row r="26" spans="1:21">
      <c r="B26" s="5" t="s">
        <v>23</v>
      </c>
    </row>
    <row r="27" spans="1:21" ht="16">
      <c r="A27" s="40" t="s">
        <v>10</v>
      </c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1:21">
      <c r="A28" s="8" t="s">
        <v>22</v>
      </c>
      <c r="B28" s="7" t="s">
        <v>112</v>
      </c>
      <c r="C28" s="7" t="s">
        <v>113</v>
      </c>
      <c r="D28" s="7" t="s">
        <v>114</v>
      </c>
      <c r="E28" s="7" t="s">
        <v>232</v>
      </c>
      <c r="F28" s="7" t="s">
        <v>115</v>
      </c>
      <c r="G28" s="10" t="s">
        <v>53</v>
      </c>
      <c r="H28" s="10" t="s">
        <v>54</v>
      </c>
      <c r="I28" s="10" t="s">
        <v>116</v>
      </c>
      <c r="J28" s="8"/>
      <c r="K28" s="10" t="s">
        <v>48</v>
      </c>
      <c r="L28" s="9" t="s">
        <v>41</v>
      </c>
      <c r="M28" s="10" t="s">
        <v>41</v>
      </c>
      <c r="N28" s="8"/>
      <c r="O28" s="10" t="s">
        <v>56</v>
      </c>
      <c r="P28" s="9" t="s">
        <v>117</v>
      </c>
      <c r="Q28" s="9" t="s">
        <v>117</v>
      </c>
      <c r="R28" s="8"/>
      <c r="S28" s="8" t="str">
        <f>"630,0"</f>
        <v>630,0</v>
      </c>
      <c r="T28" s="8" t="str">
        <f>"407,1690"</f>
        <v>407,1690</v>
      </c>
      <c r="U28" s="7"/>
    </row>
    <row r="29" spans="1:21">
      <c r="B29" s="5" t="s">
        <v>23</v>
      </c>
    </row>
    <row r="30" spans="1:21" ht="16">
      <c r="A30" s="40" t="s">
        <v>57</v>
      </c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21">
      <c r="A31" s="8" t="s">
        <v>22</v>
      </c>
      <c r="B31" s="7" t="s">
        <v>118</v>
      </c>
      <c r="C31" s="7" t="s">
        <v>119</v>
      </c>
      <c r="D31" s="7" t="s">
        <v>120</v>
      </c>
      <c r="E31" s="7" t="s">
        <v>227</v>
      </c>
      <c r="F31" s="7" t="s">
        <v>14</v>
      </c>
      <c r="G31" s="10" t="s">
        <v>20</v>
      </c>
      <c r="H31" s="9" t="s">
        <v>63</v>
      </c>
      <c r="I31" s="10" t="s">
        <v>63</v>
      </c>
      <c r="J31" s="8"/>
      <c r="K31" s="10" t="s">
        <v>108</v>
      </c>
      <c r="L31" s="10" t="s">
        <v>89</v>
      </c>
      <c r="M31" s="9" t="s">
        <v>121</v>
      </c>
      <c r="N31" s="8"/>
      <c r="O31" s="10" t="s">
        <v>122</v>
      </c>
      <c r="P31" s="9" t="s">
        <v>62</v>
      </c>
      <c r="Q31" s="10" t="s">
        <v>62</v>
      </c>
      <c r="R31" s="8"/>
      <c r="S31" s="8" t="str">
        <f>"555,0"</f>
        <v>555,0</v>
      </c>
      <c r="T31" s="8" t="str">
        <f>"350,8155"</f>
        <v>350,8155</v>
      </c>
      <c r="U31" s="7"/>
    </row>
    <row r="32" spans="1:21">
      <c r="B32" s="5" t="s">
        <v>23</v>
      </c>
    </row>
    <row r="33" spans="1:21" ht="16">
      <c r="A33" s="40" t="s">
        <v>123</v>
      </c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21">
      <c r="A34" s="8" t="s">
        <v>22</v>
      </c>
      <c r="B34" s="7" t="s">
        <v>124</v>
      </c>
      <c r="C34" s="7" t="s">
        <v>125</v>
      </c>
      <c r="D34" s="7" t="s">
        <v>126</v>
      </c>
      <c r="E34" s="7" t="s">
        <v>227</v>
      </c>
      <c r="F34" s="7" t="s">
        <v>216</v>
      </c>
      <c r="G34" s="10" t="s">
        <v>63</v>
      </c>
      <c r="H34" s="9" t="s">
        <v>52</v>
      </c>
      <c r="I34" s="10" t="s">
        <v>52</v>
      </c>
      <c r="J34" s="8"/>
      <c r="K34" s="10" t="s">
        <v>127</v>
      </c>
      <c r="L34" s="10" t="s">
        <v>31</v>
      </c>
      <c r="M34" s="9" t="s">
        <v>32</v>
      </c>
      <c r="N34" s="8"/>
      <c r="O34" s="10" t="s">
        <v>117</v>
      </c>
      <c r="P34" s="10" t="s">
        <v>128</v>
      </c>
      <c r="Q34" s="9" t="s">
        <v>129</v>
      </c>
      <c r="R34" s="8"/>
      <c r="S34" s="8" t="str">
        <f>"585,0"</f>
        <v>585,0</v>
      </c>
      <c r="T34" s="8" t="str">
        <f>"344,2725"</f>
        <v>344,2725</v>
      </c>
      <c r="U34" s="7" t="s">
        <v>218</v>
      </c>
    </row>
    <row r="35" spans="1:21">
      <c r="B35" s="5" t="s">
        <v>23</v>
      </c>
    </row>
  </sheetData>
  <mergeCells count="22">
    <mergeCell ref="A30:R30"/>
    <mergeCell ref="A33:R33"/>
    <mergeCell ref="B3:B4"/>
    <mergeCell ref="A8:R8"/>
    <mergeCell ref="A11:R11"/>
    <mergeCell ref="A15:R15"/>
    <mergeCell ref="A21:R21"/>
    <mergeCell ref="A24:R24"/>
    <mergeCell ref="A27:R27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17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6.6640625" style="5" bestFit="1" customWidth="1"/>
    <col min="22" max="16384" width="9.1640625" style="3"/>
  </cols>
  <sheetData>
    <row r="1" spans="1:21" s="2" customFormat="1" ht="29" customHeight="1">
      <c r="A1" s="29" t="s">
        <v>213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</row>
    <row r="3" spans="1:21" s="1" customFormat="1" ht="12.75" customHeight="1">
      <c r="A3" s="37" t="s">
        <v>224</v>
      </c>
      <c r="B3" s="42" t="s">
        <v>0</v>
      </c>
      <c r="C3" s="39" t="s">
        <v>225</v>
      </c>
      <c r="D3" s="39" t="s">
        <v>6</v>
      </c>
      <c r="E3" s="23" t="s">
        <v>226</v>
      </c>
      <c r="F3" s="23" t="s">
        <v>5</v>
      </c>
      <c r="G3" s="23" t="s">
        <v>7</v>
      </c>
      <c r="H3" s="23"/>
      <c r="I3" s="23"/>
      <c r="J3" s="23"/>
      <c r="K3" s="23" t="s">
        <v>8</v>
      </c>
      <c r="L3" s="23"/>
      <c r="M3" s="23"/>
      <c r="N3" s="23"/>
      <c r="O3" s="23" t="s">
        <v>9</v>
      </c>
      <c r="P3" s="23"/>
      <c r="Q3" s="23"/>
      <c r="R3" s="23"/>
      <c r="S3" s="23" t="s">
        <v>1</v>
      </c>
      <c r="T3" s="23" t="s">
        <v>3</v>
      </c>
      <c r="U3" s="25" t="s">
        <v>2</v>
      </c>
    </row>
    <row r="4" spans="1:21" s="1" customFormat="1" ht="21" customHeight="1" thickBot="1">
      <c r="A4" s="38"/>
      <c r="B4" s="43"/>
      <c r="C4" s="24"/>
      <c r="D4" s="24"/>
      <c r="E4" s="24"/>
      <c r="F4" s="2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4"/>
      <c r="T4" s="24"/>
      <c r="U4" s="26"/>
    </row>
    <row r="5" spans="1:21" ht="16">
      <c r="A5" s="27" t="s">
        <v>24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1">
      <c r="A6" s="8" t="s">
        <v>22</v>
      </c>
      <c r="B6" s="7" t="s">
        <v>25</v>
      </c>
      <c r="C6" s="7" t="s">
        <v>26</v>
      </c>
      <c r="D6" s="7" t="s">
        <v>27</v>
      </c>
      <c r="E6" s="7" t="s">
        <v>230</v>
      </c>
      <c r="F6" s="7" t="s">
        <v>14</v>
      </c>
      <c r="G6" s="10" t="s">
        <v>28</v>
      </c>
      <c r="H6" s="9" t="s">
        <v>29</v>
      </c>
      <c r="I6" s="10" t="s">
        <v>29</v>
      </c>
      <c r="J6" s="8"/>
      <c r="K6" s="10" t="s">
        <v>30</v>
      </c>
      <c r="L6" s="9" t="s">
        <v>28</v>
      </c>
      <c r="M6" s="9" t="s">
        <v>28</v>
      </c>
      <c r="N6" s="8"/>
      <c r="O6" s="10" t="s">
        <v>31</v>
      </c>
      <c r="P6" s="10" t="s">
        <v>32</v>
      </c>
      <c r="Q6" s="9" t="s">
        <v>33</v>
      </c>
      <c r="R6" s="8"/>
      <c r="S6" s="8" t="str">
        <f>"270,0"</f>
        <v>270,0</v>
      </c>
      <c r="T6" s="8" t="str">
        <f>"209,4120"</f>
        <v>209,4120</v>
      </c>
      <c r="U6" s="7"/>
    </row>
    <row r="7" spans="1:21">
      <c r="B7" s="5" t="s">
        <v>23</v>
      </c>
    </row>
    <row r="8" spans="1:21" ht="16">
      <c r="A8" s="40" t="s">
        <v>34</v>
      </c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21">
      <c r="A9" s="8" t="s">
        <v>22</v>
      </c>
      <c r="B9" s="7" t="s">
        <v>35</v>
      </c>
      <c r="C9" s="7" t="s">
        <v>36</v>
      </c>
      <c r="D9" s="7" t="s">
        <v>37</v>
      </c>
      <c r="E9" s="7" t="s">
        <v>227</v>
      </c>
      <c r="F9" s="7" t="s">
        <v>14</v>
      </c>
      <c r="G9" s="9" t="s">
        <v>18</v>
      </c>
      <c r="H9" s="10" t="s">
        <v>18</v>
      </c>
      <c r="I9" s="10" t="s">
        <v>38</v>
      </c>
      <c r="J9" s="8"/>
      <c r="K9" s="9" t="s">
        <v>17</v>
      </c>
      <c r="L9" s="10" t="s">
        <v>18</v>
      </c>
      <c r="M9" s="10" t="s">
        <v>39</v>
      </c>
      <c r="N9" s="8"/>
      <c r="O9" s="10" t="s">
        <v>40</v>
      </c>
      <c r="P9" s="10" t="s">
        <v>41</v>
      </c>
      <c r="Q9" s="9" t="s">
        <v>20</v>
      </c>
      <c r="R9" s="8"/>
      <c r="S9" s="8" t="str">
        <f>"395,0"</f>
        <v>395,0</v>
      </c>
      <c r="T9" s="8" t="str">
        <f>"266,5855"</f>
        <v>266,5855</v>
      </c>
      <c r="U9" s="7"/>
    </row>
    <row r="10" spans="1:21">
      <c r="B10" s="5" t="s">
        <v>23</v>
      </c>
    </row>
    <row r="11" spans="1:21" ht="16">
      <c r="A11" s="40" t="s">
        <v>10</v>
      </c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21">
      <c r="A12" s="12" t="s">
        <v>22</v>
      </c>
      <c r="B12" s="11" t="s">
        <v>42</v>
      </c>
      <c r="C12" s="11" t="s">
        <v>43</v>
      </c>
      <c r="D12" s="11" t="s">
        <v>44</v>
      </c>
      <c r="E12" s="11" t="s">
        <v>230</v>
      </c>
      <c r="F12" s="11" t="s">
        <v>14</v>
      </c>
      <c r="G12" s="15" t="s">
        <v>45</v>
      </c>
      <c r="H12" s="16" t="s">
        <v>17</v>
      </c>
      <c r="I12" s="16" t="s">
        <v>17</v>
      </c>
      <c r="J12" s="12"/>
      <c r="K12" s="15" t="s">
        <v>46</v>
      </c>
      <c r="L12" s="16" t="s">
        <v>47</v>
      </c>
      <c r="M12" s="15" t="s">
        <v>17</v>
      </c>
      <c r="N12" s="12"/>
      <c r="O12" s="15" t="s">
        <v>33</v>
      </c>
      <c r="P12" s="15" t="s">
        <v>40</v>
      </c>
      <c r="Q12" s="15" t="s">
        <v>48</v>
      </c>
      <c r="R12" s="12"/>
      <c r="S12" s="12" t="str">
        <f>"350,0"</f>
        <v>350,0</v>
      </c>
      <c r="T12" s="12" t="str">
        <f>"230,7200"</f>
        <v>230,7200</v>
      </c>
      <c r="U12" s="11" t="s">
        <v>219</v>
      </c>
    </row>
    <row r="13" spans="1:21">
      <c r="A13" s="14" t="s">
        <v>22</v>
      </c>
      <c r="B13" s="13" t="s">
        <v>49</v>
      </c>
      <c r="C13" s="13" t="s">
        <v>50</v>
      </c>
      <c r="D13" s="13" t="s">
        <v>51</v>
      </c>
      <c r="E13" s="13" t="s">
        <v>227</v>
      </c>
      <c r="F13" s="13" t="s">
        <v>216</v>
      </c>
      <c r="G13" s="17" t="s">
        <v>52</v>
      </c>
      <c r="H13" s="18" t="s">
        <v>53</v>
      </c>
      <c r="I13" s="17" t="s">
        <v>54</v>
      </c>
      <c r="J13" s="14"/>
      <c r="K13" s="18" t="s">
        <v>33</v>
      </c>
      <c r="L13" s="18" t="s">
        <v>40</v>
      </c>
      <c r="M13" s="18" t="s">
        <v>48</v>
      </c>
      <c r="N13" s="14"/>
      <c r="O13" s="18" t="s">
        <v>54</v>
      </c>
      <c r="P13" s="18" t="s">
        <v>55</v>
      </c>
      <c r="Q13" s="18" t="s">
        <v>56</v>
      </c>
      <c r="R13" s="14"/>
      <c r="S13" s="14" t="str">
        <f>"605,0"</f>
        <v>605,0</v>
      </c>
      <c r="T13" s="14" t="str">
        <f>"393,4315"</f>
        <v>393,4315</v>
      </c>
      <c r="U13" s="13" t="s">
        <v>220</v>
      </c>
    </row>
    <row r="14" spans="1:21">
      <c r="B14" s="5" t="s">
        <v>23</v>
      </c>
    </row>
    <row r="15" spans="1:21" ht="16">
      <c r="A15" s="40" t="s">
        <v>57</v>
      </c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1">
      <c r="A16" s="8" t="s">
        <v>22</v>
      </c>
      <c r="B16" s="7" t="s">
        <v>58</v>
      </c>
      <c r="C16" s="7" t="s">
        <v>59</v>
      </c>
      <c r="D16" s="7" t="s">
        <v>60</v>
      </c>
      <c r="E16" s="7" t="s">
        <v>227</v>
      </c>
      <c r="F16" s="7" t="s">
        <v>61</v>
      </c>
      <c r="G16" s="10" t="s">
        <v>54</v>
      </c>
      <c r="H16" s="9" t="s">
        <v>62</v>
      </c>
      <c r="I16" s="8"/>
      <c r="J16" s="8"/>
      <c r="K16" s="10" t="s">
        <v>19</v>
      </c>
      <c r="L16" s="10" t="s">
        <v>20</v>
      </c>
      <c r="M16" s="9" t="s">
        <v>63</v>
      </c>
      <c r="N16" s="8"/>
      <c r="O16" s="10" t="s">
        <v>52</v>
      </c>
      <c r="P16" s="10" t="s">
        <v>53</v>
      </c>
      <c r="Q16" s="10" t="s">
        <v>54</v>
      </c>
      <c r="R16" s="8"/>
      <c r="S16" s="8" t="str">
        <f>"620,0"</f>
        <v>620,0</v>
      </c>
      <c r="T16" s="8" t="str">
        <f>"380,1220"</f>
        <v>380,1220</v>
      </c>
      <c r="U16" s="7"/>
    </row>
    <row r="17" spans="2:2">
      <c r="B17" s="5" t="s">
        <v>23</v>
      </c>
    </row>
  </sheetData>
  <mergeCells count="17">
    <mergeCell ref="A8:R8"/>
    <mergeCell ref="A11:R11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5">
    <pageSetUpPr fitToPage="1"/>
  </sheetPr>
  <dimension ref="A1:U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4.5" style="6" customWidth="1"/>
    <col min="12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29" t="s">
        <v>214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</row>
    <row r="3" spans="1:21" s="1" customFormat="1" ht="12.75" customHeight="1">
      <c r="A3" s="37" t="s">
        <v>224</v>
      </c>
      <c r="B3" s="42" t="s">
        <v>0</v>
      </c>
      <c r="C3" s="39" t="s">
        <v>225</v>
      </c>
      <c r="D3" s="39" t="s">
        <v>6</v>
      </c>
      <c r="E3" s="23" t="s">
        <v>226</v>
      </c>
      <c r="F3" s="23" t="s">
        <v>5</v>
      </c>
      <c r="G3" s="23" t="s">
        <v>7</v>
      </c>
      <c r="H3" s="23"/>
      <c r="I3" s="23"/>
      <c r="J3" s="23"/>
      <c r="K3" s="23" t="s">
        <v>8</v>
      </c>
      <c r="L3" s="23"/>
      <c r="M3" s="23"/>
      <c r="N3" s="23"/>
      <c r="O3" s="23" t="s">
        <v>9</v>
      </c>
      <c r="P3" s="23"/>
      <c r="Q3" s="23"/>
      <c r="R3" s="23"/>
      <c r="S3" s="23" t="s">
        <v>1</v>
      </c>
      <c r="T3" s="23" t="s">
        <v>3</v>
      </c>
      <c r="U3" s="25" t="s">
        <v>2</v>
      </c>
    </row>
    <row r="4" spans="1:21" s="1" customFormat="1" ht="21" customHeight="1" thickBot="1">
      <c r="A4" s="38"/>
      <c r="B4" s="43"/>
      <c r="C4" s="24"/>
      <c r="D4" s="24"/>
      <c r="E4" s="24"/>
      <c r="F4" s="2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24"/>
      <c r="T4" s="24"/>
      <c r="U4" s="26"/>
    </row>
    <row r="5" spans="1:21" ht="16">
      <c r="A5" s="27" t="s">
        <v>10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1">
      <c r="A6" s="8" t="s">
        <v>22</v>
      </c>
      <c r="B6" s="7" t="s">
        <v>11</v>
      </c>
      <c r="C6" s="7" t="s">
        <v>12</v>
      </c>
      <c r="D6" s="7" t="s">
        <v>13</v>
      </c>
      <c r="E6" s="7" t="s">
        <v>227</v>
      </c>
      <c r="F6" s="7" t="s">
        <v>14</v>
      </c>
      <c r="G6" s="9" t="s">
        <v>15</v>
      </c>
      <c r="H6" s="9" t="s">
        <v>15</v>
      </c>
      <c r="I6" s="10" t="s">
        <v>15</v>
      </c>
      <c r="J6" s="8"/>
      <c r="K6" s="10" t="s">
        <v>16</v>
      </c>
      <c r="L6" s="10" t="s">
        <v>17</v>
      </c>
      <c r="M6" s="9" t="s">
        <v>18</v>
      </c>
      <c r="N6" s="8"/>
      <c r="O6" s="10" t="s">
        <v>19</v>
      </c>
      <c r="P6" s="10" t="s">
        <v>20</v>
      </c>
      <c r="Q6" s="10" t="s">
        <v>21</v>
      </c>
      <c r="R6" s="8"/>
      <c r="S6" s="8" t="str">
        <f>"452,5"</f>
        <v>452,5</v>
      </c>
      <c r="T6" s="8" t="str">
        <f>"297,2925"</f>
        <v>297,2925</v>
      </c>
      <c r="U6" s="7"/>
    </row>
    <row r="7" spans="1:21">
      <c r="B7" s="5" t="s">
        <v>23</v>
      </c>
    </row>
  </sheetData>
  <mergeCells count="14">
    <mergeCell ref="A5:R5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6640625" style="5" bestFit="1" customWidth="1"/>
    <col min="14" max="16384" width="9.1640625" style="3"/>
  </cols>
  <sheetData>
    <row r="1" spans="1:13" s="2" customFormat="1" ht="29" customHeight="1">
      <c r="A1" s="29" t="s">
        <v>210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224</v>
      </c>
      <c r="B3" s="42" t="s">
        <v>0</v>
      </c>
      <c r="C3" s="39" t="s">
        <v>225</v>
      </c>
      <c r="D3" s="39" t="s">
        <v>6</v>
      </c>
      <c r="E3" s="23" t="s">
        <v>226</v>
      </c>
      <c r="F3" s="23" t="s">
        <v>5</v>
      </c>
      <c r="G3" s="23" t="s">
        <v>8</v>
      </c>
      <c r="H3" s="23"/>
      <c r="I3" s="23"/>
      <c r="J3" s="23"/>
      <c r="K3" s="23" t="s">
        <v>131</v>
      </c>
      <c r="L3" s="23" t="s">
        <v>3</v>
      </c>
      <c r="M3" s="25" t="s">
        <v>2</v>
      </c>
    </row>
    <row r="4" spans="1:13" s="1" customFormat="1" ht="21" customHeight="1" thickBot="1">
      <c r="A4" s="38"/>
      <c r="B4" s="43"/>
      <c r="C4" s="24"/>
      <c r="D4" s="24"/>
      <c r="E4" s="24"/>
      <c r="F4" s="24"/>
      <c r="G4" s="4">
        <v>1</v>
      </c>
      <c r="H4" s="4">
        <v>2</v>
      </c>
      <c r="I4" s="4">
        <v>3</v>
      </c>
      <c r="J4" s="4" t="s">
        <v>4</v>
      </c>
      <c r="K4" s="24"/>
      <c r="L4" s="24"/>
      <c r="M4" s="26"/>
    </row>
    <row r="5" spans="1:13" ht="16">
      <c r="A5" s="27" t="s">
        <v>64</v>
      </c>
      <c r="B5" s="27"/>
      <c r="C5" s="28"/>
      <c r="D5" s="28"/>
      <c r="E5" s="28"/>
      <c r="F5" s="28"/>
      <c r="G5" s="28"/>
      <c r="H5" s="28"/>
      <c r="I5" s="28"/>
      <c r="J5" s="28"/>
    </row>
    <row r="6" spans="1:13">
      <c r="A6" s="8" t="s">
        <v>22</v>
      </c>
      <c r="B6" s="7" t="s">
        <v>65</v>
      </c>
      <c r="C6" s="7" t="s">
        <v>66</v>
      </c>
      <c r="D6" s="7" t="s">
        <v>67</v>
      </c>
      <c r="E6" s="7" t="s">
        <v>228</v>
      </c>
      <c r="F6" s="7" t="s">
        <v>14</v>
      </c>
      <c r="G6" s="10" t="s">
        <v>69</v>
      </c>
      <c r="H6" s="9" t="s">
        <v>70</v>
      </c>
      <c r="I6" s="9" t="s">
        <v>70</v>
      </c>
      <c r="J6" s="8"/>
      <c r="K6" s="8" t="str">
        <f>"45,0"</f>
        <v>45,0</v>
      </c>
      <c r="L6" s="8" t="str">
        <f>"56,6307"</f>
        <v>56,6307</v>
      </c>
      <c r="M6" s="7" t="s">
        <v>221</v>
      </c>
    </row>
    <row r="7" spans="1:13">
      <c r="B7" s="5" t="s">
        <v>23</v>
      </c>
    </row>
    <row r="8" spans="1:13" ht="16">
      <c r="A8" s="40" t="s">
        <v>24</v>
      </c>
      <c r="B8" s="40"/>
      <c r="C8" s="41"/>
      <c r="D8" s="41"/>
      <c r="E8" s="41"/>
      <c r="F8" s="41"/>
      <c r="G8" s="41"/>
      <c r="H8" s="41"/>
      <c r="I8" s="41"/>
      <c r="J8" s="41"/>
    </row>
    <row r="9" spans="1:13">
      <c r="A9" s="8" t="s">
        <v>22</v>
      </c>
      <c r="B9" s="7" t="s">
        <v>150</v>
      </c>
      <c r="C9" s="7" t="s">
        <v>151</v>
      </c>
      <c r="D9" s="7" t="s">
        <v>152</v>
      </c>
      <c r="E9" s="7" t="s">
        <v>231</v>
      </c>
      <c r="F9" s="7" t="s">
        <v>14</v>
      </c>
      <c r="G9" s="10" t="s">
        <v>16</v>
      </c>
      <c r="H9" s="9" t="s">
        <v>45</v>
      </c>
      <c r="I9" s="10" t="s">
        <v>17</v>
      </c>
      <c r="J9" s="8"/>
      <c r="K9" s="8" t="str">
        <f>"100,0"</f>
        <v>100,0</v>
      </c>
      <c r="L9" s="8" t="str">
        <f>"85,0300"</f>
        <v>85,0300</v>
      </c>
      <c r="M9" s="7"/>
    </row>
    <row r="10" spans="1:13">
      <c r="B10" s="5" t="s">
        <v>23</v>
      </c>
    </row>
    <row r="11" spans="1:13" ht="16">
      <c r="A11" s="40" t="s">
        <v>104</v>
      </c>
      <c r="B11" s="40"/>
      <c r="C11" s="41"/>
      <c r="D11" s="41"/>
      <c r="E11" s="41"/>
      <c r="F11" s="41"/>
      <c r="G11" s="41"/>
      <c r="H11" s="41"/>
      <c r="I11" s="41"/>
      <c r="J11" s="41"/>
    </row>
    <row r="12" spans="1:13">
      <c r="A12" s="8" t="s">
        <v>22</v>
      </c>
      <c r="B12" s="7" t="s">
        <v>153</v>
      </c>
      <c r="C12" s="7" t="s">
        <v>154</v>
      </c>
      <c r="D12" s="7" t="s">
        <v>155</v>
      </c>
      <c r="E12" s="7" t="s">
        <v>227</v>
      </c>
      <c r="F12" s="7" t="s">
        <v>139</v>
      </c>
      <c r="G12" s="10" t="s">
        <v>127</v>
      </c>
      <c r="H12" s="10" t="s">
        <v>38</v>
      </c>
      <c r="I12" s="10" t="s">
        <v>31</v>
      </c>
      <c r="J12" s="8"/>
      <c r="K12" s="8" t="str">
        <f>"120,0"</f>
        <v>120,0</v>
      </c>
      <c r="L12" s="8" t="str">
        <f>"86,3160"</f>
        <v>86,3160</v>
      </c>
      <c r="M12" s="7" t="s">
        <v>156</v>
      </c>
    </row>
    <row r="13" spans="1:13">
      <c r="B13" s="5" t="s">
        <v>23</v>
      </c>
    </row>
    <row r="14" spans="1:13" ht="16">
      <c r="A14" s="40" t="s">
        <v>34</v>
      </c>
      <c r="B14" s="40"/>
      <c r="C14" s="41"/>
      <c r="D14" s="41"/>
      <c r="E14" s="41"/>
      <c r="F14" s="41"/>
      <c r="G14" s="41"/>
      <c r="H14" s="41"/>
      <c r="I14" s="41"/>
      <c r="J14" s="41"/>
    </row>
    <row r="15" spans="1:13">
      <c r="A15" s="8" t="s">
        <v>22</v>
      </c>
      <c r="B15" s="7" t="s">
        <v>157</v>
      </c>
      <c r="C15" s="7" t="s">
        <v>158</v>
      </c>
      <c r="D15" s="7" t="s">
        <v>159</v>
      </c>
      <c r="E15" s="7" t="s">
        <v>227</v>
      </c>
      <c r="F15" s="7" t="s">
        <v>135</v>
      </c>
      <c r="G15" s="10" t="s">
        <v>16</v>
      </c>
      <c r="H15" s="10" t="s">
        <v>17</v>
      </c>
      <c r="I15" s="9" t="s">
        <v>18</v>
      </c>
      <c r="J15" s="8"/>
      <c r="K15" s="8" t="str">
        <f>"100,0"</f>
        <v>100,0</v>
      </c>
      <c r="L15" s="8" t="str">
        <f>"68,0000"</f>
        <v>68,0000</v>
      </c>
      <c r="M15" s="7"/>
    </row>
    <row r="16" spans="1:13">
      <c r="B16" s="5" t="s">
        <v>23</v>
      </c>
    </row>
    <row r="17" spans="1:13" ht="16">
      <c r="A17" s="40" t="s">
        <v>10</v>
      </c>
      <c r="B17" s="40"/>
      <c r="C17" s="41"/>
      <c r="D17" s="41"/>
      <c r="E17" s="41"/>
      <c r="F17" s="41"/>
      <c r="G17" s="41"/>
      <c r="H17" s="41"/>
      <c r="I17" s="41"/>
      <c r="J17" s="41"/>
    </row>
    <row r="18" spans="1:13">
      <c r="A18" s="12" t="s">
        <v>22</v>
      </c>
      <c r="B18" s="11" t="s">
        <v>160</v>
      </c>
      <c r="C18" s="11" t="s">
        <v>161</v>
      </c>
      <c r="D18" s="11" t="s">
        <v>162</v>
      </c>
      <c r="E18" s="11" t="s">
        <v>230</v>
      </c>
      <c r="F18" s="11" t="s">
        <v>14</v>
      </c>
      <c r="G18" s="15" t="s">
        <v>28</v>
      </c>
      <c r="H18" s="15" t="s">
        <v>100</v>
      </c>
      <c r="I18" s="15" t="s">
        <v>101</v>
      </c>
      <c r="J18" s="12"/>
      <c r="K18" s="12" t="str">
        <f>"82,5"</f>
        <v>82,5</v>
      </c>
      <c r="L18" s="12" t="str">
        <f>"55,1100"</f>
        <v>55,1100</v>
      </c>
      <c r="M18" s="11" t="s">
        <v>77</v>
      </c>
    </row>
    <row r="19" spans="1:13">
      <c r="A19" s="20" t="s">
        <v>22</v>
      </c>
      <c r="B19" s="19" t="s">
        <v>112</v>
      </c>
      <c r="C19" s="19" t="s">
        <v>113</v>
      </c>
      <c r="D19" s="19" t="s">
        <v>114</v>
      </c>
      <c r="E19" s="19" t="s">
        <v>232</v>
      </c>
      <c r="F19" s="19" t="s">
        <v>115</v>
      </c>
      <c r="G19" s="22" t="s">
        <v>48</v>
      </c>
      <c r="H19" s="21" t="s">
        <v>41</v>
      </c>
      <c r="I19" s="22" t="s">
        <v>41</v>
      </c>
      <c r="J19" s="20"/>
      <c r="K19" s="20" t="str">
        <f>"165,0"</f>
        <v>165,0</v>
      </c>
      <c r="L19" s="20" t="str">
        <f>"106,6395"</f>
        <v>106,6395</v>
      </c>
      <c r="M19" s="19"/>
    </row>
    <row r="20" spans="1:13">
      <c r="A20" s="14" t="s">
        <v>22</v>
      </c>
      <c r="B20" s="13" t="s">
        <v>163</v>
      </c>
      <c r="C20" s="13" t="s">
        <v>164</v>
      </c>
      <c r="D20" s="13" t="s">
        <v>165</v>
      </c>
      <c r="E20" s="13" t="s">
        <v>227</v>
      </c>
      <c r="F20" s="13" t="s">
        <v>135</v>
      </c>
      <c r="G20" s="18" t="s">
        <v>90</v>
      </c>
      <c r="H20" s="17" t="s">
        <v>166</v>
      </c>
      <c r="I20" s="18" t="s">
        <v>166</v>
      </c>
      <c r="J20" s="14"/>
      <c r="K20" s="14" t="str">
        <f>"152,5"</f>
        <v>152,5</v>
      </c>
      <c r="L20" s="14" t="str">
        <f>"99,1098"</f>
        <v>99,1098</v>
      </c>
      <c r="M20" s="13"/>
    </row>
    <row r="21" spans="1:13">
      <c r="B21" s="5" t="s">
        <v>23</v>
      </c>
    </row>
    <row r="22" spans="1:13" ht="16">
      <c r="A22" s="40" t="s">
        <v>123</v>
      </c>
      <c r="B22" s="40"/>
      <c r="C22" s="41"/>
      <c r="D22" s="41"/>
      <c r="E22" s="41"/>
      <c r="F22" s="41"/>
      <c r="G22" s="41"/>
      <c r="H22" s="41"/>
      <c r="I22" s="41"/>
      <c r="J22" s="41"/>
    </row>
    <row r="23" spans="1:13">
      <c r="A23" s="12" t="s">
        <v>22</v>
      </c>
      <c r="B23" s="11" t="s">
        <v>167</v>
      </c>
      <c r="C23" s="11" t="s">
        <v>168</v>
      </c>
      <c r="D23" s="11" t="s">
        <v>169</v>
      </c>
      <c r="E23" s="11" t="s">
        <v>227</v>
      </c>
      <c r="F23" s="11" t="s">
        <v>135</v>
      </c>
      <c r="G23" s="15" t="s">
        <v>89</v>
      </c>
      <c r="H23" s="16" t="s">
        <v>33</v>
      </c>
      <c r="I23" s="16" t="s">
        <v>33</v>
      </c>
      <c r="J23" s="12"/>
      <c r="K23" s="12" t="str">
        <f>"135,0"</f>
        <v>135,0</v>
      </c>
      <c r="L23" s="12" t="str">
        <f>"81,2025"</f>
        <v>81,2025</v>
      </c>
      <c r="M23" s="11" t="s">
        <v>170</v>
      </c>
    </row>
    <row r="24" spans="1:13">
      <c r="A24" s="14" t="s">
        <v>130</v>
      </c>
      <c r="B24" s="13" t="s">
        <v>124</v>
      </c>
      <c r="C24" s="13" t="s">
        <v>125</v>
      </c>
      <c r="D24" s="13" t="s">
        <v>126</v>
      </c>
      <c r="E24" s="13" t="s">
        <v>227</v>
      </c>
      <c r="F24" s="13" t="s">
        <v>216</v>
      </c>
      <c r="G24" s="18" t="s">
        <v>127</v>
      </c>
      <c r="H24" s="18" t="s">
        <v>31</v>
      </c>
      <c r="I24" s="17" t="s">
        <v>32</v>
      </c>
      <c r="J24" s="14"/>
      <c r="K24" s="14" t="str">
        <f>"120,0"</f>
        <v>120,0</v>
      </c>
      <c r="L24" s="14" t="str">
        <f>"70,6200"</f>
        <v>70,6200</v>
      </c>
      <c r="M24" s="13" t="s">
        <v>218</v>
      </c>
    </row>
    <row r="25" spans="1:13">
      <c r="B25" s="5" t="s">
        <v>23</v>
      </c>
    </row>
  </sheetData>
  <mergeCells count="17">
    <mergeCell ref="A22:J22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2"/>
  <sheetViews>
    <sheetView workbookViewId="0">
      <selection activeCell="E12" sqref="E1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29" t="s">
        <v>211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224</v>
      </c>
      <c r="B3" s="42" t="s">
        <v>0</v>
      </c>
      <c r="C3" s="39" t="s">
        <v>225</v>
      </c>
      <c r="D3" s="39" t="s">
        <v>6</v>
      </c>
      <c r="E3" s="23" t="s">
        <v>226</v>
      </c>
      <c r="F3" s="23" t="s">
        <v>5</v>
      </c>
      <c r="G3" s="23" t="s">
        <v>8</v>
      </c>
      <c r="H3" s="23"/>
      <c r="I3" s="23"/>
      <c r="J3" s="23"/>
      <c r="K3" s="23" t="s">
        <v>131</v>
      </c>
      <c r="L3" s="23" t="s">
        <v>3</v>
      </c>
      <c r="M3" s="25" t="s">
        <v>2</v>
      </c>
    </row>
    <row r="4" spans="1:13" s="1" customFormat="1" ht="21" customHeight="1" thickBot="1">
      <c r="A4" s="38"/>
      <c r="B4" s="43"/>
      <c r="C4" s="24"/>
      <c r="D4" s="24"/>
      <c r="E4" s="24"/>
      <c r="F4" s="24"/>
      <c r="G4" s="4">
        <v>1</v>
      </c>
      <c r="H4" s="4">
        <v>2</v>
      </c>
      <c r="I4" s="4">
        <v>3</v>
      </c>
      <c r="J4" s="4" t="s">
        <v>4</v>
      </c>
      <c r="K4" s="24"/>
      <c r="L4" s="24"/>
      <c r="M4" s="26"/>
    </row>
    <row r="5" spans="1:13" ht="16">
      <c r="A5" s="27" t="s">
        <v>57</v>
      </c>
      <c r="B5" s="27"/>
      <c r="C5" s="28"/>
      <c r="D5" s="28"/>
      <c r="E5" s="28"/>
      <c r="F5" s="28"/>
      <c r="G5" s="28"/>
      <c r="H5" s="28"/>
      <c r="I5" s="28"/>
      <c r="J5" s="28"/>
    </row>
    <row r="6" spans="1:13">
      <c r="A6" s="8" t="s">
        <v>22</v>
      </c>
      <c r="B6" s="7" t="s">
        <v>132</v>
      </c>
      <c r="C6" s="7" t="s">
        <v>133</v>
      </c>
      <c r="D6" s="7" t="s">
        <v>134</v>
      </c>
      <c r="E6" s="7" t="s">
        <v>233</v>
      </c>
      <c r="F6" s="7" t="s">
        <v>135</v>
      </c>
      <c r="G6" s="10" t="s">
        <v>40</v>
      </c>
      <c r="H6" s="9" t="s">
        <v>15</v>
      </c>
      <c r="I6" s="9" t="s">
        <v>15</v>
      </c>
      <c r="J6" s="8"/>
      <c r="K6" s="8" t="str">
        <f>"150,0"</f>
        <v>150,0</v>
      </c>
      <c r="L6" s="8" t="str">
        <f>"109,1321"</f>
        <v>109,1321</v>
      </c>
      <c r="M6" s="7"/>
    </row>
    <row r="7" spans="1:13">
      <c r="B7" s="5" t="s">
        <v>23</v>
      </c>
    </row>
    <row r="8" spans="1:13" ht="16">
      <c r="A8" s="40" t="s">
        <v>123</v>
      </c>
      <c r="B8" s="40"/>
      <c r="C8" s="41"/>
      <c r="D8" s="41"/>
      <c r="E8" s="41"/>
      <c r="F8" s="41"/>
      <c r="G8" s="41"/>
      <c r="H8" s="41"/>
      <c r="I8" s="41"/>
      <c r="J8" s="41"/>
    </row>
    <row r="9" spans="1:13">
      <c r="A9" s="12" t="s">
        <v>22</v>
      </c>
      <c r="B9" s="11" t="s">
        <v>136</v>
      </c>
      <c r="C9" s="11" t="s">
        <v>137</v>
      </c>
      <c r="D9" s="11" t="s">
        <v>138</v>
      </c>
      <c r="E9" s="11" t="s">
        <v>227</v>
      </c>
      <c r="F9" s="11" t="s">
        <v>139</v>
      </c>
      <c r="G9" s="16" t="s">
        <v>52</v>
      </c>
      <c r="H9" s="15" t="s">
        <v>52</v>
      </c>
      <c r="I9" s="15" t="s">
        <v>140</v>
      </c>
      <c r="J9" s="12"/>
      <c r="K9" s="12" t="str">
        <f>"207,5"</f>
        <v>207,5</v>
      </c>
      <c r="L9" s="12" t="str">
        <f>"122,5702"</f>
        <v>122,5702</v>
      </c>
      <c r="M9" s="11"/>
    </row>
    <row r="10" spans="1:13">
      <c r="A10" s="20" t="s">
        <v>130</v>
      </c>
      <c r="B10" s="19" t="s">
        <v>141</v>
      </c>
      <c r="C10" s="19" t="s">
        <v>142</v>
      </c>
      <c r="D10" s="19" t="s">
        <v>143</v>
      </c>
      <c r="E10" s="19" t="s">
        <v>227</v>
      </c>
      <c r="F10" s="19" t="s">
        <v>222</v>
      </c>
      <c r="G10" s="22" t="s">
        <v>144</v>
      </c>
      <c r="H10" s="22" t="s">
        <v>21</v>
      </c>
      <c r="I10" s="22" t="s">
        <v>52</v>
      </c>
      <c r="J10" s="20"/>
      <c r="K10" s="20" t="str">
        <f>"200,0"</f>
        <v>200,0</v>
      </c>
      <c r="L10" s="20" t="str">
        <f>"118,3200"</f>
        <v>118,3200</v>
      </c>
      <c r="M10" s="19"/>
    </row>
    <row r="11" spans="1:13">
      <c r="A11" s="14" t="s">
        <v>149</v>
      </c>
      <c r="B11" s="13" t="s">
        <v>145</v>
      </c>
      <c r="C11" s="13" t="s">
        <v>146</v>
      </c>
      <c r="D11" s="13" t="s">
        <v>147</v>
      </c>
      <c r="E11" s="13" t="s">
        <v>227</v>
      </c>
      <c r="F11" s="13" t="s">
        <v>148</v>
      </c>
      <c r="G11" s="18" t="s">
        <v>144</v>
      </c>
      <c r="H11" s="17" t="s">
        <v>21</v>
      </c>
      <c r="I11" s="17" t="s">
        <v>21</v>
      </c>
      <c r="J11" s="14"/>
      <c r="K11" s="14" t="str">
        <f>"185,0"</f>
        <v>185,0</v>
      </c>
      <c r="L11" s="14" t="str">
        <f>"109,6310"</f>
        <v>109,6310</v>
      </c>
      <c r="M11" s="13"/>
    </row>
    <row r="12" spans="1:13">
      <c r="B12" s="5" t="s">
        <v>23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5" style="5" bestFit="1" customWidth="1"/>
    <col min="14" max="16384" width="9.1640625" style="3"/>
  </cols>
  <sheetData>
    <row r="1" spans="1:13" s="2" customFormat="1" ht="29" customHeight="1">
      <c r="A1" s="29" t="s">
        <v>208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224</v>
      </c>
      <c r="B3" s="42" t="s">
        <v>0</v>
      </c>
      <c r="C3" s="39" t="s">
        <v>225</v>
      </c>
      <c r="D3" s="39" t="s">
        <v>6</v>
      </c>
      <c r="E3" s="23" t="s">
        <v>226</v>
      </c>
      <c r="F3" s="23" t="s">
        <v>5</v>
      </c>
      <c r="G3" s="23" t="s">
        <v>9</v>
      </c>
      <c r="H3" s="23"/>
      <c r="I3" s="23"/>
      <c r="J3" s="23"/>
      <c r="K3" s="23" t="s">
        <v>131</v>
      </c>
      <c r="L3" s="23" t="s">
        <v>3</v>
      </c>
      <c r="M3" s="25" t="s">
        <v>2</v>
      </c>
    </row>
    <row r="4" spans="1:13" s="1" customFormat="1" ht="21" customHeight="1" thickBot="1">
      <c r="A4" s="38"/>
      <c r="B4" s="43"/>
      <c r="C4" s="24"/>
      <c r="D4" s="24"/>
      <c r="E4" s="24"/>
      <c r="F4" s="24"/>
      <c r="G4" s="4">
        <v>1</v>
      </c>
      <c r="H4" s="4">
        <v>2</v>
      </c>
      <c r="I4" s="4">
        <v>3</v>
      </c>
      <c r="J4" s="4" t="s">
        <v>4</v>
      </c>
      <c r="K4" s="24"/>
      <c r="L4" s="24"/>
      <c r="M4" s="26"/>
    </row>
    <row r="5" spans="1:13" ht="16">
      <c r="A5" s="27" t="s">
        <v>64</v>
      </c>
      <c r="B5" s="27"/>
      <c r="C5" s="28"/>
      <c r="D5" s="28"/>
      <c r="E5" s="28"/>
      <c r="F5" s="28"/>
      <c r="G5" s="28"/>
      <c r="H5" s="28"/>
      <c r="I5" s="28"/>
      <c r="J5" s="28"/>
    </row>
    <row r="6" spans="1:13">
      <c r="A6" s="8" t="s">
        <v>22</v>
      </c>
      <c r="B6" s="7" t="s">
        <v>65</v>
      </c>
      <c r="C6" s="7" t="s">
        <v>66</v>
      </c>
      <c r="D6" s="7" t="s">
        <v>67</v>
      </c>
      <c r="E6" s="7" t="s">
        <v>228</v>
      </c>
      <c r="F6" s="7" t="s">
        <v>14</v>
      </c>
      <c r="G6" s="9" t="s">
        <v>45</v>
      </c>
      <c r="H6" s="9" t="s">
        <v>45</v>
      </c>
      <c r="I6" s="10" t="s">
        <v>45</v>
      </c>
      <c r="J6" s="8"/>
      <c r="K6" s="8" t="str">
        <f>"95,0"</f>
        <v>95,0</v>
      </c>
      <c r="L6" s="8" t="str">
        <f>"119,5538"</f>
        <v>119,5538</v>
      </c>
      <c r="M6" s="7" t="s">
        <v>221</v>
      </c>
    </row>
    <row r="7" spans="1:13">
      <c r="B7" s="5" t="s">
        <v>23</v>
      </c>
    </row>
    <row r="8" spans="1:13" ht="16">
      <c r="A8" s="40" t="s">
        <v>64</v>
      </c>
      <c r="B8" s="40"/>
      <c r="C8" s="41"/>
      <c r="D8" s="41"/>
      <c r="E8" s="41"/>
      <c r="F8" s="41"/>
      <c r="G8" s="41"/>
      <c r="H8" s="41"/>
      <c r="I8" s="41"/>
      <c r="J8" s="41"/>
    </row>
    <row r="9" spans="1:13">
      <c r="A9" s="8" t="s">
        <v>22</v>
      </c>
      <c r="B9" s="7" t="s">
        <v>186</v>
      </c>
      <c r="C9" s="7" t="s">
        <v>187</v>
      </c>
      <c r="D9" s="7" t="s">
        <v>188</v>
      </c>
      <c r="E9" s="7" t="s">
        <v>230</v>
      </c>
      <c r="F9" s="7" t="s">
        <v>14</v>
      </c>
      <c r="G9" s="9" t="s">
        <v>16</v>
      </c>
      <c r="H9" s="10" t="s">
        <v>189</v>
      </c>
      <c r="I9" s="10" t="s">
        <v>127</v>
      </c>
      <c r="J9" s="8"/>
      <c r="K9" s="8" t="str">
        <f>"110,0"</f>
        <v>110,0</v>
      </c>
      <c r="L9" s="8" t="str">
        <f>"112,0680"</f>
        <v>112,0680</v>
      </c>
      <c r="M9" s="7" t="s">
        <v>84</v>
      </c>
    </row>
    <row r="10" spans="1:13">
      <c r="B10" s="5" t="s">
        <v>23</v>
      </c>
    </row>
    <row r="11" spans="1:13" ht="16">
      <c r="A11" s="40" t="s">
        <v>71</v>
      </c>
      <c r="B11" s="40"/>
      <c r="C11" s="41"/>
      <c r="D11" s="41"/>
      <c r="E11" s="41"/>
      <c r="F11" s="41"/>
      <c r="G11" s="41"/>
      <c r="H11" s="41"/>
      <c r="I11" s="41"/>
      <c r="J11" s="41"/>
    </row>
    <row r="12" spans="1:13">
      <c r="A12" s="12" t="s">
        <v>22</v>
      </c>
      <c r="B12" s="11" t="s">
        <v>190</v>
      </c>
      <c r="C12" s="11" t="s">
        <v>191</v>
      </c>
      <c r="D12" s="11" t="s">
        <v>192</v>
      </c>
      <c r="E12" s="11" t="s">
        <v>230</v>
      </c>
      <c r="F12" s="11" t="s">
        <v>14</v>
      </c>
      <c r="G12" s="15" t="s">
        <v>16</v>
      </c>
      <c r="H12" s="15" t="s">
        <v>17</v>
      </c>
      <c r="I12" s="15" t="s">
        <v>193</v>
      </c>
      <c r="J12" s="12"/>
      <c r="K12" s="12" t="str">
        <f>"107,5"</f>
        <v>107,5</v>
      </c>
      <c r="L12" s="12" t="str">
        <f>"101,0930"</f>
        <v>101,0930</v>
      </c>
      <c r="M12" s="11" t="s">
        <v>84</v>
      </c>
    </row>
    <row r="13" spans="1:13">
      <c r="A13" s="14" t="s">
        <v>130</v>
      </c>
      <c r="B13" s="13" t="s">
        <v>194</v>
      </c>
      <c r="C13" s="13" t="s">
        <v>195</v>
      </c>
      <c r="D13" s="13" t="s">
        <v>196</v>
      </c>
      <c r="E13" s="13" t="s">
        <v>230</v>
      </c>
      <c r="F13" s="13" t="s">
        <v>14</v>
      </c>
      <c r="G13" s="18" t="s">
        <v>76</v>
      </c>
      <c r="H13" s="18" t="s">
        <v>46</v>
      </c>
      <c r="I13" s="18" t="s">
        <v>17</v>
      </c>
      <c r="J13" s="14"/>
      <c r="K13" s="14" t="str">
        <f>"100,0"</f>
        <v>100,0</v>
      </c>
      <c r="L13" s="14" t="str">
        <f>"92,5000"</f>
        <v>92,5000</v>
      </c>
      <c r="M13" s="13" t="s">
        <v>84</v>
      </c>
    </row>
    <row r="14" spans="1:13">
      <c r="B14" s="5" t="s">
        <v>23</v>
      </c>
    </row>
    <row r="15" spans="1:13" ht="16">
      <c r="A15" s="40" t="s">
        <v>24</v>
      </c>
      <c r="B15" s="40"/>
      <c r="C15" s="41"/>
      <c r="D15" s="41"/>
      <c r="E15" s="41"/>
      <c r="F15" s="41"/>
      <c r="G15" s="41"/>
      <c r="H15" s="41"/>
      <c r="I15" s="41"/>
      <c r="J15" s="41"/>
    </row>
    <row r="16" spans="1:13">
      <c r="A16" s="12" t="s">
        <v>22</v>
      </c>
      <c r="B16" s="11" t="s">
        <v>86</v>
      </c>
      <c r="C16" s="11" t="s">
        <v>87</v>
      </c>
      <c r="D16" s="11" t="s">
        <v>88</v>
      </c>
      <c r="E16" s="11" t="s">
        <v>230</v>
      </c>
      <c r="F16" s="11" t="s">
        <v>14</v>
      </c>
      <c r="G16" s="15" t="s">
        <v>19</v>
      </c>
      <c r="H16" s="15" t="s">
        <v>20</v>
      </c>
      <c r="I16" s="16" t="s">
        <v>63</v>
      </c>
      <c r="J16" s="12"/>
      <c r="K16" s="12" t="str">
        <f>"180,0"</f>
        <v>180,0</v>
      </c>
      <c r="L16" s="12" t="str">
        <f>"144,2520"</f>
        <v>144,2520</v>
      </c>
      <c r="M16" s="11" t="s">
        <v>84</v>
      </c>
    </row>
    <row r="17" spans="1:13">
      <c r="A17" s="20" t="s">
        <v>130</v>
      </c>
      <c r="B17" s="19" t="s">
        <v>91</v>
      </c>
      <c r="C17" s="19" t="s">
        <v>92</v>
      </c>
      <c r="D17" s="19" t="s">
        <v>93</v>
      </c>
      <c r="E17" s="19" t="s">
        <v>230</v>
      </c>
      <c r="F17" s="19" t="s">
        <v>14</v>
      </c>
      <c r="G17" s="22" t="s">
        <v>95</v>
      </c>
      <c r="H17" s="21" t="s">
        <v>96</v>
      </c>
      <c r="I17" s="21" t="s">
        <v>96</v>
      </c>
      <c r="J17" s="20"/>
      <c r="K17" s="20" t="str">
        <f>"175,0"</f>
        <v>175,0</v>
      </c>
      <c r="L17" s="20" t="str">
        <f>"136,2375"</f>
        <v>136,2375</v>
      </c>
      <c r="M17" s="19" t="s">
        <v>219</v>
      </c>
    </row>
    <row r="18" spans="1:13">
      <c r="A18" s="14" t="s">
        <v>22</v>
      </c>
      <c r="B18" s="13" t="s">
        <v>86</v>
      </c>
      <c r="C18" s="13" t="s">
        <v>103</v>
      </c>
      <c r="D18" s="13" t="s">
        <v>88</v>
      </c>
      <c r="E18" s="13" t="s">
        <v>227</v>
      </c>
      <c r="F18" s="13" t="s">
        <v>14</v>
      </c>
      <c r="G18" s="18" t="s">
        <v>19</v>
      </c>
      <c r="H18" s="18" t="s">
        <v>20</v>
      </c>
      <c r="I18" s="17" t="s">
        <v>63</v>
      </c>
      <c r="J18" s="14"/>
      <c r="K18" s="14" t="str">
        <f>"180,0"</f>
        <v>180,0</v>
      </c>
      <c r="L18" s="14" t="str">
        <f>"144,2520"</f>
        <v>144,2520</v>
      </c>
      <c r="M18" s="13" t="s">
        <v>84</v>
      </c>
    </row>
    <row r="19" spans="1:13">
      <c r="B19" s="5" t="s">
        <v>23</v>
      </c>
    </row>
    <row r="20" spans="1:13" ht="16">
      <c r="A20" s="40" t="s">
        <v>104</v>
      </c>
      <c r="B20" s="40"/>
      <c r="C20" s="41"/>
      <c r="D20" s="41"/>
      <c r="E20" s="41"/>
      <c r="F20" s="41"/>
      <c r="G20" s="41"/>
      <c r="H20" s="41"/>
      <c r="I20" s="41"/>
      <c r="J20" s="41"/>
    </row>
    <row r="21" spans="1:13">
      <c r="A21" s="8" t="s">
        <v>22</v>
      </c>
      <c r="B21" s="7" t="s">
        <v>105</v>
      </c>
      <c r="C21" s="7" t="s">
        <v>106</v>
      </c>
      <c r="D21" s="7" t="s">
        <v>107</v>
      </c>
      <c r="E21" s="7" t="s">
        <v>231</v>
      </c>
      <c r="F21" s="7" t="s">
        <v>14</v>
      </c>
      <c r="G21" s="9" t="s">
        <v>41</v>
      </c>
      <c r="H21" s="10" t="s">
        <v>19</v>
      </c>
      <c r="I21" s="10" t="s">
        <v>95</v>
      </c>
      <c r="J21" s="8"/>
      <c r="K21" s="8" t="str">
        <f>"175,0"</f>
        <v>175,0</v>
      </c>
      <c r="L21" s="8" t="str">
        <f>"131,7225"</f>
        <v>131,7225</v>
      </c>
      <c r="M21" s="7" t="s">
        <v>219</v>
      </c>
    </row>
    <row r="22" spans="1:13">
      <c r="B22" s="5" t="s">
        <v>23</v>
      </c>
    </row>
    <row r="23" spans="1:13" ht="16">
      <c r="A23" s="40" t="s">
        <v>10</v>
      </c>
      <c r="B23" s="40"/>
      <c r="C23" s="41"/>
      <c r="D23" s="41"/>
      <c r="E23" s="41"/>
      <c r="F23" s="41"/>
      <c r="G23" s="41"/>
      <c r="H23" s="41"/>
      <c r="I23" s="41"/>
      <c r="J23" s="41"/>
    </row>
    <row r="24" spans="1:13">
      <c r="A24" s="8" t="s">
        <v>22</v>
      </c>
      <c r="B24" s="7" t="s">
        <v>112</v>
      </c>
      <c r="C24" s="7" t="s">
        <v>113</v>
      </c>
      <c r="D24" s="7" t="s">
        <v>114</v>
      </c>
      <c r="E24" s="7" t="s">
        <v>232</v>
      </c>
      <c r="F24" s="7" t="s">
        <v>115</v>
      </c>
      <c r="G24" s="10" t="s">
        <v>56</v>
      </c>
      <c r="H24" s="9" t="s">
        <v>117</v>
      </c>
      <c r="I24" s="9" t="s">
        <v>117</v>
      </c>
      <c r="J24" s="8"/>
      <c r="K24" s="8" t="str">
        <f>"240,0"</f>
        <v>240,0</v>
      </c>
      <c r="L24" s="8" t="str">
        <f>"155,1120"</f>
        <v>155,1120</v>
      </c>
      <c r="M24" s="7"/>
    </row>
    <row r="25" spans="1:13">
      <c r="B25" s="5" t="s">
        <v>23</v>
      </c>
    </row>
    <row r="26" spans="1:13" ht="16">
      <c r="A26" s="40" t="s">
        <v>123</v>
      </c>
      <c r="B26" s="40"/>
      <c r="C26" s="41"/>
      <c r="D26" s="41"/>
      <c r="E26" s="41"/>
      <c r="F26" s="41"/>
      <c r="G26" s="41"/>
      <c r="H26" s="41"/>
      <c r="I26" s="41"/>
      <c r="J26" s="41"/>
    </row>
    <row r="27" spans="1:13">
      <c r="A27" s="12" t="s">
        <v>22</v>
      </c>
      <c r="B27" s="11" t="s">
        <v>197</v>
      </c>
      <c r="C27" s="11" t="s">
        <v>198</v>
      </c>
      <c r="D27" s="11" t="s">
        <v>199</v>
      </c>
      <c r="E27" s="11" t="s">
        <v>230</v>
      </c>
      <c r="F27" s="11" t="s">
        <v>14</v>
      </c>
      <c r="G27" s="15" t="s">
        <v>19</v>
      </c>
      <c r="H27" s="16" t="s">
        <v>144</v>
      </c>
      <c r="I27" s="16" t="s">
        <v>144</v>
      </c>
      <c r="J27" s="12"/>
      <c r="K27" s="12" t="str">
        <f>"170,0"</f>
        <v>170,0</v>
      </c>
      <c r="L27" s="12" t="str">
        <f>"100,5040"</f>
        <v>100,5040</v>
      </c>
      <c r="M27" s="11" t="s">
        <v>170</v>
      </c>
    </row>
    <row r="28" spans="1:13">
      <c r="A28" s="14" t="s">
        <v>22</v>
      </c>
      <c r="B28" s="13" t="s">
        <v>124</v>
      </c>
      <c r="C28" s="13" t="s">
        <v>125</v>
      </c>
      <c r="D28" s="13" t="s">
        <v>126</v>
      </c>
      <c r="E28" s="13" t="s">
        <v>227</v>
      </c>
      <c r="F28" s="13" t="s">
        <v>216</v>
      </c>
      <c r="G28" s="18" t="s">
        <v>117</v>
      </c>
      <c r="H28" s="18" t="s">
        <v>128</v>
      </c>
      <c r="I28" s="17" t="s">
        <v>129</v>
      </c>
      <c r="J28" s="14"/>
      <c r="K28" s="14" t="str">
        <f>"265,0"</f>
        <v>265,0</v>
      </c>
      <c r="L28" s="14" t="str">
        <f>"155,9525"</f>
        <v>155,9525</v>
      </c>
      <c r="M28" s="13" t="s">
        <v>218</v>
      </c>
    </row>
    <row r="29" spans="1:13">
      <c r="B29" s="5" t="s">
        <v>23</v>
      </c>
    </row>
  </sheetData>
  <mergeCells count="18">
    <mergeCell ref="A26:J26"/>
    <mergeCell ref="K3:K4"/>
    <mergeCell ref="L3:L4"/>
    <mergeCell ref="M3:M4"/>
    <mergeCell ref="A5:J5"/>
    <mergeCell ref="B3:B4"/>
    <mergeCell ref="A8:J8"/>
    <mergeCell ref="A11:J11"/>
    <mergeCell ref="A15:J15"/>
    <mergeCell ref="A20:J20"/>
    <mergeCell ref="A23:J23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7.6640625" style="5" customWidth="1"/>
    <col min="14" max="16384" width="9.1640625" style="3"/>
  </cols>
  <sheetData>
    <row r="1" spans="1:13" s="2" customFormat="1" ht="29" customHeight="1">
      <c r="A1" s="29" t="s">
        <v>209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224</v>
      </c>
      <c r="B3" s="42" t="s">
        <v>0</v>
      </c>
      <c r="C3" s="39" t="s">
        <v>225</v>
      </c>
      <c r="D3" s="39" t="s">
        <v>6</v>
      </c>
      <c r="E3" s="23" t="s">
        <v>226</v>
      </c>
      <c r="F3" s="23" t="s">
        <v>5</v>
      </c>
      <c r="G3" s="23" t="s">
        <v>9</v>
      </c>
      <c r="H3" s="23"/>
      <c r="I3" s="23"/>
      <c r="J3" s="23"/>
      <c r="K3" s="23" t="s">
        <v>131</v>
      </c>
      <c r="L3" s="23" t="s">
        <v>3</v>
      </c>
      <c r="M3" s="25" t="s">
        <v>2</v>
      </c>
    </row>
    <row r="4" spans="1:13" s="1" customFormat="1" ht="21" customHeight="1" thickBot="1">
      <c r="A4" s="38"/>
      <c r="B4" s="43"/>
      <c r="C4" s="24"/>
      <c r="D4" s="24"/>
      <c r="E4" s="24"/>
      <c r="F4" s="24"/>
      <c r="G4" s="4">
        <v>1</v>
      </c>
      <c r="H4" s="4">
        <v>2</v>
      </c>
      <c r="I4" s="4">
        <v>3</v>
      </c>
      <c r="J4" s="4" t="s">
        <v>4</v>
      </c>
      <c r="K4" s="24"/>
      <c r="L4" s="24"/>
      <c r="M4" s="26"/>
    </row>
    <row r="5" spans="1:13" ht="16">
      <c r="A5" s="27" t="s">
        <v>34</v>
      </c>
      <c r="B5" s="27"/>
      <c r="C5" s="28"/>
      <c r="D5" s="28"/>
      <c r="E5" s="28"/>
      <c r="F5" s="28"/>
      <c r="G5" s="28"/>
      <c r="H5" s="28"/>
      <c r="I5" s="28"/>
      <c r="J5" s="28"/>
    </row>
    <row r="6" spans="1:13">
      <c r="A6" s="8" t="s">
        <v>22</v>
      </c>
      <c r="B6" s="7" t="s">
        <v>171</v>
      </c>
      <c r="C6" s="7" t="s">
        <v>172</v>
      </c>
      <c r="D6" s="7" t="s">
        <v>173</v>
      </c>
      <c r="E6" s="7" t="s">
        <v>227</v>
      </c>
      <c r="F6" s="7" t="s">
        <v>174</v>
      </c>
      <c r="G6" s="10" t="s">
        <v>127</v>
      </c>
      <c r="H6" s="9" t="s">
        <v>39</v>
      </c>
      <c r="I6" s="9" t="s">
        <v>39</v>
      </c>
      <c r="J6" s="8"/>
      <c r="K6" s="8" t="str">
        <f>"110,0"</f>
        <v>110,0</v>
      </c>
      <c r="L6" s="8" t="str">
        <f>"102,1900"</f>
        <v>102,1900</v>
      </c>
      <c r="M6" s="7" t="s">
        <v>175</v>
      </c>
    </row>
    <row r="7" spans="1:13">
      <c r="B7" s="5" t="s">
        <v>23</v>
      </c>
    </row>
    <row r="8" spans="1:13" ht="16">
      <c r="A8" s="40" t="s">
        <v>10</v>
      </c>
      <c r="B8" s="40"/>
      <c r="C8" s="41"/>
      <c r="D8" s="41"/>
      <c r="E8" s="41"/>
      <c r="F8" s="41"/>
      <c r="G8" s="41"/>
      <c r="H8" s="41"/>
      <c r="I8" s="41"/>
      <c r="J8" s="41"/>
    </row>
    <row r="9" spans="1:13">
      <c r="A9" s="8" t="s">
        <v>22</v>
      </c>
      <c r="B9" s="7" t="s">
        <v>49</v>
      </c>
      <c r="C9" s="7" t="s">
        <v>50</v>
      </c>
      <c r="D9" s="7" t="s">
        <v>51</v>
      </c>
      <c r="E9" s="7" t="s">
        <v>227</v>
      </c>
      <c r="F9" s="7" t="s">
        <v>216</v>
      </c>
      <c r="G9" s="10" t="s">
        <v>54</v>
      </c>
      <c r="H9" s="10" t="s">
        <v>55</v>
      </c>
      <c r="I9" s="10" t="s">
        <v>56</v>
      </c>
      <c r="J9" s="8"/>
      <c r="K9" s="8" t="str">
        <f>"240,0"</f>
        <v>240,0</v>
      </c>
      <c r="L9" s="8" t="str">
        <f>"156,0720"</f>
        <v>156,0720</v>
      </c>
      <c r="M9" s="7" t="s">
        <v>220</v>
      </c>
    </row>
    <row r="10" spans="1:13">
      <c r="B10" s="5" t="s">
        <v>23</v>
      </c>
    </row>
    <row r="11" spans="1:13" ht="16">
      <c r="A11" s="40" t="s">
        <v>57</v>
      </c>
      <c r="B11" s="40"/>
      <c r="C11" s="41"/>
      <c r="D11" s="41"/>
      <c r="E11" s="41"/>
      <c r="F11" s="41"/>
      <c r="G11" s="41"/>
      <c r="H11" s="41"/>
      <c r="I11" s="41"/>
      <c r="J11" s="41"/>
    </row>
    <row r="12" spans="1:13">
      <c r="A12" s="8" t="s">
        <v>22</v>
      </c>
      <c r="B12" s="7" t="s">
        <v>176</v>
      </c>
      <c r="C12" s="7" t="s">
        <v>177</v>
      </c>
      <c r="D12" s="7" t="s">
        <v>178</v>
      </c>
      <c r="E12" s="7" t="s">
        <v>228</v>
      </c>
      <c r="F12" s="7" t="s">
        <v>14</v>
      </c>
      <c r="G12" s="10" t="s">
        <v>179</v>
      </c>
      <c r="H12" s="9" t="s">
        <v>180</v>
      </c>
      <c r="I12" s="9" t="s">
        <v>180</v>
      </c>
      <c r="J12" s="8"/>
      <c r="K12" s="8" t="str">
        <f>"260,0"</f>
        <v>260,0</v>
      </c>
      <c r="L12" s="8" t="str">
        <f>"163,1210"</f>
        <v>163,1210</v>
      </c>
      <c r="M12" s="7"/>
    </row>
    <row r="13" spans="1:13">
      <c r="B13" s="5" t="s">
        <v>23</v>
      </c>
    </row>
    <row r="14" spans="1:13" ht="16">
      <c r="A14" s="40" t="s">
        <v>181</v>
      </c>
      <c r="B14" s="40"/>
      <c r="C14" s="41"/>
      <c r="D14" s="41"/>
      <c r="E14" s="41"/>
      <c r="F14" s="41"/>
      <c r="G14" s="41"/>
      <c r="H14" s="41"/>
      <c r="I14" s="41"/>
      <c r="J14" s="41"/>
    </row>
    <row r="15" spans="1:13">
      <c r="A15" s="8" t="s">
        <v>22</v>
      </c>
      <c r="B15" s="7" t="s">
        <v>182</v>
      </c>
      <c r="C15" s="7" t="s">
        <v>183</v>
      </c>
      <c r="D15" s="7" t="s">
        <v>184</v>
      </c>
      <c r="E15" s="7" t="s">
        <v>229</v>
      </c>
      <c r="F15" s="7" t="s">
        <v>139</v>
      </c>
      <c r="G15" s="10" t="s">
        <v>63</v>
      </c>
      <c r="H15" s="10" t="s">
        <v>122</v>
      </c>
      <c r="I15" s="10" t="s">
        <v>185</v>
      </c>
      <c r="J15" s="8"/>
      <c r="K15" s="8" t="str">
        <f>"227,5"</f>
        <v>227,5</v>
      </c>
      <c r="L15" s="8" t="str">
        <f>"181,3061"</f>
        <v>181,3061</v>
      </c>
      <c r="M15" s="7"/>
    </row>
    <row r="16" spans="1:13">
      <c r="B16" s="5" t="s">
        <v>23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29" t="s">
        <v>215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224</v>
      </c>
      <c r="B3" s="42" t="s">
        <v>0</v>
      </c>
      <c r="C3" s="39" t="s">
        <v>225</v>
      </c>
      <c r="D3" s="39" t="s">
        <v>6</v>
      </c>
      <c r="E3" s="23" t="s">
        <v>226</v>
      </c>
      <c r="F3" s="23" t="s">
        <v>5</v>
      </c>
      <c r="G3" s="23" t="s">
        <v>223</v>
      </c>
      <c r="H3" s="23"/>
      <c r="I3" s="23"/>
      <c r="J3" s="23"/>
      <c r="K3" s="23" t="s">
        <v>131</v>
      </c>
      <c r="L3" s="23" t="s">
        <v>3</v>
      </c>
      <c r="M3" s="25" t="s">
        <v>2</v>
      </c>
    </row>
    <row r="4" spans="1:13" s="1" customFormat="1" ht="21" customHeight="1" thickBot="1">
      <c r="A4" s="38"/>
      <c r="B4" s="43"/>
      <c r="C4" s="24"/>
      <c r="D4" s="24"/>
      <c r="E4" s="24"/>
      <c r="F4" s="24"/>
      <c r="G4" s="4">
        <v>1</v>
      </c>
      <c r="H4" s="4">
        <v>2</v>
      </c>
      <c r="I4" s="4">
        <v>3</v>
      </c>
      <c r="J4" s="4" t="s">
        <v>4</v>
      </c>
      <c r="K4" s="24"/>
      <c r="L4" s="24"/>
      <c r="M4" s="26"/>
    </row>
    <row r="5" spans="1:13" ht="16">
      <c r="A5" s="27" t="s">
        <v>34</v>
      </c>
      <c r="B5" s="27"/>
      <c r="C5" s="28"/>
      <c r="D5" s="28"/>
      <c r="E5" s="28"/>
      <c r="F5" s="28"/>
      <c r="G5" s="28"/>
      <c r="H5" s="28"/>
      <c r="I5" s="28"/>
      <c r="J5" s="28"/>
    </row>
    <row r="6" spans="1:13">
      <c r="A6" s="12" t="s">
        <v>22</v>
      </c>
      <c r="B6" s="11" t="s">
        <v>201</v>
      </c>
      <c r="C6" s="11" t="s">
        <v>202</v>
      </c>
      <c r="D6" s="11" t="s">
        <v>111</v>
      </c>
      <c r="E6" s="11" t="s">
        <v>227</v>
      </c>
      <c r="F6" s="11" t="s">
        <v>14</v>
      </c>
      <c r="G6" s="15" t="s">
        <v>30</v>
      </c>
      <c r="H6" s="15" t="s">
        <v>203</v>
      </c>
      <c r="I6" s="16" t="s">
        <v>28</v>
      </c>
      <c r="J6" s="12"/>
      <c r="K6" s="12" t="str">
        <f>"67,5"</f>
        <v>67,5</v>
      </c>
      <c r="L6" s="12" t="str">
        <f>"43,6489"</f>
        <v>43,6489</v>
      </c>
      <c r="M6" s="11"/>
    </row>
    <row r="7" spans="1:13">
      <c r="A7" s="14" t="s">
        <v>130</v>
      </c>
      <c r="B7" s="13" t="s">
        <v>157</v>
      </c>
      <c r="C7" s="13" t="s">
        <v>158</v>
      </c>
      <c r="D7" s="13" t="s">
        <v>159</v>
      </c>
      <c r="E7" s="13" t="s">
        <v>227</v>
      </c>
      <c r="F7" s="13" t="s">
        <v>135</v>
      </c>
      <c r="G7" s="18" t="s">
        <v>204</v>
      </c>
      <c r="H7" s="18" t="s">
        <v>205</v>
      </c>
      <c r="I7" s="18" t="s">
        <v>206</v>
      </c>
      <c r="J7" s="14"/>
      <c r="K7" s="14" t="str">
        <f>"57,5"</f>
        <v>57,5</v>
      </c>
      <c r="L7" s="14" t="str">
        <f>"37,6654"</f>
        <v>37,6654</v>
      </c>
      <c r="M7" s="13"/>
    </row>
    <row r="8" spans="1:13">
      <c r="B8" s="5" t="s">
        <v>23</v>
      </c>
    </row>
    <row r="9" spans="1:13" ht="16">
      <c r="A9" s="40" t="s">
        <v>123</v>
      </c>
      <c r="B9" s="40"/>
      <c r="C9" s="41"/>
      <c r="D9" s="41"/>
      <c r="E9" s="41"/>
      <c r="F9" s="41"/>
      <c r="G9" s="41"/>
      <c r="H9" s="41"/>
      <c r="I9" s="41"/>
      <c r="J9" s="41"/>
    </row>
    <row r="10" spans="1:13">
      <c r="A10" s="8" t="s">
        <v>22</v>
      </c>
      <c r="B10" s="7" t="s">
        <v>124</v>
      </c>
      <c r="C10" s="7" t="s">
        <v>125</v>
      </c>
      <c r="D10" s="7" t="s">
        <v>126</v>
      </c>
      <c r="E10" s="7" t="s">
        <v>227</v>
      </c>
      <c r="F10" s="7" t="s">
        <v>216</v>
      </c>
      <c r="G10" s="10" t="s">
        <v>207</v>
      </c>
      <c r="H10" s="10" t="s">
        <v>200</v>
      </c>
      <c r="I10" s="10" t="s">
        <v>69</v>
      </c>
      <c r="J10" s="8"/>
      <c r="K10" s="8" t="str">
        <f>"45,0"</f>
        <v>45,0</v>
      </c>
      <c r="L10" s="8" t="str">
        <f>"25,3125"</f>
        <v>25,3125</v>
      </c>
      <c r="M10" s="7" t="s">
        <v>218</v>
      </c>
    </row>
    <row r="11" spans="1:13">
      <c r="B11" s="5" t="s">
        <v>23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WRPF ПЛ без экипировки ДК</vt:lpstr>
      <vt:lpstr>WRPF ПЛ без экипировки</vt:lpstr>
      <vt:lpstr>WRPF ПЛ в бинтах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2021-05-23T16:50:20Z</dcterms:modified>
</cp:coreProperties>
</file>