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Июнь/"/>
    </mc:Choice>
  </mc:AlternateContent>
  <xr:revisionPtr revIDLastSave="0" documentId="13_ncr:1_{A3876F9E-D6A2-9D42-A1C2-E96174C4EDEA}" xr6:coauthVersionLast="45" xr6:coauthVersionMax="45" xr10:uidLastSave="{00000000-0000-0000-0000-000000000000}"/>
  <bookViews>
    <workbookView xWindow="480" yWindow="460" windowWidth="28320" windowHeight="15860" firstSheet="9" activeTab="12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 ДК" sheetId="6" r:id="rId3"/>
    <sheet name="WRPF ПЛ в бинтах" sheetId="5" r:id="rId4"/>
    <sheet name="WRPF Двоеборье без экип" sheetId="27" r:id="rId5"/>
    <sheet name="WRPF Жим лежа без экип ДК" sheetId="15" r:id="rId6"/>
    <sheet name="WRPF Жим лежа без экип" sheetId="14" r:id="rId7"/>
    <sheet name="WEPF Жим софт однопетельная ДК" sheetId="16" r:id="rId8"/>
    <sheet name="WEPF Жим софт однопетельная" sheetId="13" r:id="rId9"/>
    <sheet name="WRPF Жим СФО" sheetId="42" r:id="rId10"/>
    <sheet name="WRPF Тяга без экипировки ДК" sheetId="24" r:id="rId11"/>
    <sheet name="WRPF Тяга без экипировки" sheetId="23" r:id="rId12"/>
    <sheet name="WRPF Подъем на бицепс" sheetId="37" r:id="rId13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42" l="1"/>
  <c r="K6" i="42"/>
  <c r="L19" i="37"/>
  <c r="K19" i="37"/>
  <c r="L16" i="37"/>
  <c r="K16" i="37"/>
  <c r="L15" i="37"/>
  <c r="K15" i="37"/>
  <c r="L14" i="37"/>
  <c r="K14" i="37"/>
  <c r="L11" i="37"/>
  <c r="K11" i="37"/>
  <c r="L10" i="37"/>
  <c r="K10" i="37"/>
  <c r="L7" i="37"/>
  <c r="K7" i="37"/>
  <c r="L6" i="37"/>
  <c r="K6" i="37"/>
  <c r="P9" i="27"/>
  <c r="O9" i="27"/>
  <c r="P6" i="27"/>
  <c r="O6" i="27"/>
  <c r="L16" i="24"/>
  <c r="K16" i="24"/>
  <c r="L15" i="24"/>
  <c r="K15" i="24"/>
  <c r="L12" i="24"/>
  <c r="K12" i="24"/>
  <c r="L9" i="24"/>
  <c r="K9" i="24"/>
  <c r="L6" i="24"/>
  <c r="K6" i="24"/>
  <c r="L14" i="23"/>
  <c r="K14" i="23"/>
  <c r="L13" i="23"/>
  <c r="K13" i="23"/>
  <c r="L12" i="23"/>
  <c r="K12" i="23"/>
  <c r="L9" i="23"/>
  <c r="K9" i="23"/>
  <c r="L6" i="23"/>
  <c r="K6" i="23"/>
  <c r="L19" i="16"/>
  <c r="K19" i="16"/>
  <c r="L16" i="16"/>
  <c r="K16" i="16"/>
  <c r="L15" i="16"/>
  <c r="K15" i="16"/>
  <c r="L12" i="16"/>
  <c r="K12" i="16"/>
  <c r="L9" i="16"/>
  <c r="K9" i="16"/>
  <c r="L8" i="16"/>
  <c r="K8" i="16"/>
  <c r="L7" i="16"/>
  <c r="K7" i="16"/>
  <c r="L6" i="16"/>
  <c r="K6" i="16"/>
  <c r="L43" i="15"/>
  <c r="K43" i="15"/>
  <c r="L42" i="15"/>
  <c r="L39" i="15"/>
  <c r="K39" i="15"/>
  <c r="L36" i="15"/>
  <c r="K36" i="15"/>
  <c r="L35" i="15"/>
  <c r="K35" i="15"/>
  <c r="L34" i="15"/>
  <c r="K34" i="15"/>
  <c r="L33" i="15"/>
  <c r="K33" i="15"/>
  <c r="L32" i="15"/>
  <c r="K32" i="15"/>
  <c r="L31" i="15"/>
  <c r="K31" i="15"/>
  <c r="L28" i="15"/>
  <c r="K28" i="15"/>
  <c r="L27" i="15"/>
  <c r="K27" i="15"/>
  <c r="L26" i="15"/>
  <c r="K26" i="15"/>
  <c r="L25" i="15"/>
  <c r="K25" i="15"/>
  <c r="L24" i="15"/>
  <c r="L21" i="15"/>
  <c r="K21" i="15"/>
  <c r="L18" i="15"/>
  <c r="K18" i="15"/>
  <c r="L15" i="15"/>
  <c r="K15" i="15"/>
  <c r="L14" i="15"/>
  <c r="K14" i="15"/>
  <c r="L13" i="15"/>
  <c r="K13" i="15"/>
  <c r="L10" i="15"/>
  <c r="K10" i="15"/>
  <c r="L9" i="15"/>
  <c r="K9" i="15"/>
  <c r="L6" i="15"/>
  <c r="K6" i="15"/>
  <c r="L19" i="14"/>
  <c r="K19" i="14"/>
  <c r="L18" i="14"/>
  <c r="K18" i="14"/>
  <c r="L15" i="14"/>
  <c r="K15" i="14"/>
  <c r="L12" i="14"/>
  <c r="K12" i="14"/>
  <c r="L9" i="14"/>
  <c r="K9" i="14"/>
  <c r="L6" i="14"/>
  <c r="K6" i="14"/>
  <c r="L6" i="13"/>
  <c r="K6" i="13"/>
  <c r="T26" i="10"/>
  <c r="S26" i="10"/>
  <c r="T25" i="10"/>
  <c r="S25" i="10"/>
  <c r="T22" i="10"/>
  <c r="S22" i="10"/>
  <c r="T19" i="10"/>
  <c r="S19" i="10"/>
  <c r="T16" i="10"/>
  <c r="S16" i="10"/>
  <c r="T13" i="10"/>
  <c r="S13" i="10"/>
  <c r="T10" i="10"/>
  <c r="S10" i="10"/>
  <c r="T7" i="10"/>
  <c r="S7" i="10"/>
  <c r="T6" i="10"/>
  <c r="S6" i="10"/>
  <c r="T14" i="9"/>
  <c r="S14" i="9"/>
  <c r="T13" i="9"/>
  <c r="S13" i="9"/>
  <c r="T12" i="9"/>
  <c r="S12" i="9"/>
  <c r="T9" i="9"/>
  <c r="S9" i="9"/>
  <c r="T6" i="9"/>
  <c r="S6" i="9"/>
  <c r="T6" i="6"/>
  <c r="S6" i="6"/>
  <c r="T6" i="5"/>
  <c r="S6" i="5"/>
</calcChain>
</file>

<file path=xl/sharedStrings.xml><?xml version="1.0" encoding="utf-8"?>
<sst xmlns="http://schemas.openxmlformats.org/spreadsheetml/2006/main" count="1213" uniqueCount="409">
  <si>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</si>
  <si>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</si>
  <si>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</si>
  <si>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</si>
  <si>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</si>
  <si>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</si>
  <si>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</si>
  <si>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</si>
  <si>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</si>
  <si>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</si>
  <si>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82.5</t>
  </si>
  <si>
    <t>Богданов Кирилл</t>
  </si>
  <si>
    <t>Открытая (01.06.1984)/37</t>
  </si>
  <si>
    <t>81,00</t>
  </si>
  <si>
    <t>230,0</t>
  </si>
  <si>
    <t>240,0</t>
  </si>
  <si>
    <t>250,0</t>
  </si>
  <si>
    <t>140,0</t>
  </si>
  <si>
    <t>150,0</t>
  </si>
  <si>
    <t>155,0</t>
  </si>
  <si>
    <t>200,0</t>
  </si>
  <si>
    <t>210,0</t>
  </si>
  <si>
    <t>220,0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</si>
  <si>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</si>
  <si>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</si>
  <si>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</si>
  <si>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</si>
  <si>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</si>
  <si>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</si>
  <si>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</si>
  <si>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</si>
  <si>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82.5</t>
  </si>
  <si>
    <t>1</t>
  </si>
  <si>
    <t/>
  </si>
  <si>
    <t>ВЕСОВАЯ КАТЕГОРИЯ   75</t>
  </si>
  <si>
    <t>Николаевич Сергей</t>
  </si>
  <si>
    <t>Юноши 14-16 (04.07.2005)/15</t>
  </si>
  <si>
    <t>71,10</t>
  </si>
  <si>
    <t>100,0</t>
  </si>
  <si>
    <t>110,0</t>
  </si>
  <si>
    <t>115,0</t>
  </si>
  <si>
    <t>60,0</t>
  </si>
  <si>
    <t>65,0</t>
  </si>
  <si>
    <t>70,0</t>
  </si>
  <si>
    <t>120,0</t>
  </si>
  <si>
    <t xml:space="preserve">Данив Д. </t>
  </si>
  <si>
    <t>75</t>
  </si>
  <si>
    <t>ВЕСОВАЯ КАТЕГОРИЯ   56</t>
  </si>
  <si>
    <t>Самарина Ульяна</t>
  </si>
  <si>
    <t>Девушки 14-16 (08.10.2007)/13</t>
  </si>
  <si>
    <t>56,00</t>
  </si>
  <si>
    <t xml:space="preserve">Владимир/Владимирская область </t>
  </si>
  <si>
    <t>80,0</t>
  </si>
  <si>
    <t>85,0</t>
  </si>
  <si>
    <t>90,0</t>
  </si>
  <si>
    <t>72,5</t>
  </si>
  <si>
    <t>75,0</t>
  </si>
  <si>
    <t>92,5</t>
  </si>
  <si>
    <t>105,0</t>
  </si>
  <si>
    <t>ВЕСОВАЯ КАТЕГОРИЯ   90</t>
  </si>
  <si>
    <t>Сейтнебиев Мустафа</t>
  </si>
  <si>
    <t>Открытая (15.07.1996)/24</t>
  </si>
  <si>
    <t>89,20</t>
  </si>
  <si>
    <t>227,5</t>
  </si>
  <si>
    <t>245,0</t>
  </si>
  <si>
    <t>172,5</t>
  </si>
  <si>
    <t>180,0</t>
  </si>
  <si>
    <t>187,5</t>
  </si>
  <si>
    <t>235,0</t>
  </si>
  <si>
    <t>260,0</t>
  </si>
  <si>
    <t xml:space="preserve">Катаев Л. </t>
  </si>
  <si>
    <t>ВЕСОВАЯ КАТЕГОРИЯ   100</t>
  </si>
  <si>
    <t>Алещенко Олег</t>
  </si>
  <si>
    <t>Открытая (25.06.1987)/33</t>
  </si>
  <si>
    <t>93,80</t>
  </si>
  <si>
    <t>190,0</t>
  </si>
  <si>
    <t>197,5</t>
  </si>
  <si>
    <t>145,0</t>
  </si>
  <si>
    <t>160,0</t>
  </si>
  <si>
    <t>Галич Денис</t>
  </si>
  <si>
    <t>Открытая (31.10.1987)/33</t>
  </si>
  <si>
    <t>97,80</t>
  </si>
  <si>
    <t>125,0</t>
  </si>
  <si>
    <t>225,0</t>
  </si>
  <si>
    <t xml:space="preserve">Эреджепов Р. </t>
  </si>
  <si>
    <t>Баранский Денис</t>
  </si>
  <si>
    <t>Мастера 40-49 (07.12.1979)/41</t>
  </si>
  <si>
    <t>98,40</t>
  </si>
  <si>
    <t>165,0</t>
  </si>
  <si>
    <t>170,0</t>
  </si>
  <si>
    <t>175,0</t>
  </si>
  <si>
    <t xml:space="preserve">Бураков А. </t>
  </si>
  <si>
    <t xml:space="preserve">Женщины </t>
  </si>
  <si>
    <t>56</t>
  </si>
  <si>
    <t>90</t>
  </si>
  <si>
    <t>100</t>
  </si>
  <si>
    <t xml:space="preserve">Мастера </t>
  </si>
  <si>
    <t xml:space="preserve">Мастера 40-49 </t>
  </si>
  <si>
    <t>2</t>
  </si>
  <si>
    <t>ВЕСОВАЯ КАТЕГОРИЯ   52</t>
  </si>
  <si>
    <t>Пазынич Анастасия</t>
  </si>
  <si>
    <t>Юниорки (19.02.1998)/23</t>
  </si>
  <si>
    <t>50,80</t>
  </si>
  <si>
    <t>95,0</t>
  </si>
  <si>
    <t>97,5</t>
  </si>
  <si>
    <t>50,0</t>
  </si>
  <si>
    <t>52,5</t>
  </si>
  <si>
    <t xml:space="preserve">Антонова Ю. </t>
  </si>
  <si>
    <t>Диновская Виктория</t>
  </si>
  <si>
    <t>Открытая (03.01.1997)/24</t>
  </si>
  <si>
    <t>50,10</t>
  </si>
  <si>
    <t xml:space="preserve">Усолье-Сибирское/Иркутская область </t>
  </si>
  <si>
    <t>87,5</t>
  </si>
  <si>
    <t>45,0</t>
  </si>
  <si>
    <t>47,5</t>
  </si>
  <si>
    <t>Новрузова Рена</t>
  </si>
  <si>
    <t>Открытая (17.12.1987)/33</t>
  </si>
  <si>
    <t>55,70</t>
  </si>
  <si>
    <t>57,5</t>
  </si>
  <si>
    <t>62,5</t>
  </si>
  <si>
    <t>102,5</t>
  </si>
  <si>
    <t>112,5</t>
  </si>
  <si>
    <t>117,5</t>
  </si>
  <si>
    <t xml:space="preserve">Поддубный Д. </t>
  </si>
  <si>
    <t>ВЕСОВАЯ КАТЕГОРИЯ   60</t>
  </si>
  <si>
    <t>Буренко Анастасия</t>
  </si>
  <si>
    <t>Открытая (01.09.1993)/27</t>
  </si>
  <si>
    <t>56,90</t>
  </si>
  <si>
    <t>82,5</t>
  </si>
  <si>
    <t>37,5</t>
  </si>
  <si>
    <t>40,0</t>
  </si>
  <si>
    <t>Чернобай Светлана</t>
  </si>
  <si>
    <t>Открытая (08.12.1978)/42</t>
  </si>
  <si>
    <t>72,50</t>
  </si>
  <si>
    <t>132,5</t>
  </si>
  <si>
    <t>67,5</t>
  </si>
  <si>
    <t>135,0</t>
  </si>
  <si>
    <t>142,5</t>
  </si>
  <si>
    <t>147,5</t>
  </si>
  <si>
    <t>Ерёхин Анатолий</t>
  </si>
  <si>
    <t>Открытая (16.01.2003)/18</t>
  </si>
  <si>
    <t>70,70</t>
  </si>
  <si>
    <t>130,0</t>
  </si>
  <si>
    <t>Бородач Данила</t>
  </si>
  <si>
    <t>Юноши 17-19 (27.06.2002)/18</t>
  </si>
  <si>
    <t>81,50</t>
  </si>
  <si>
    <t>Воронин Даниил</t>
  </si>
  <si>
    <t>Юноши 17-19 (07.03.2002)/19</t>
  </si>
  <si>
    <t>205,0</t>
  </si>
  <si>
    <t>222,5</t>
  </si>
  <si>
    <t>242,5</t>
  </si>
  <si>
    <t xml:space="preserve">Похватько Р. </t>
  </si>
  <si>
    <t>Открытая (07.03.2002)/19</t>
  </si>
  <si>
    <t>52</t>
  </si>
  <si>
    <t>290,0</t>
  </si>
  <si>
    <t>342,6640</t>
  </si>
  <si>
    <t>347,5</t>
  </si>
  <si>
    <t>337,6310</t>
  </si>
  <si>
    <t>291,8142</t>
  </si>
  <si>
    <t>Леоненко Василий</t>
  </si>
  <si>
    <t>Мастера 50-59 (06.04.1967)/54</t>
  </si>
  <si>
    <t>88,90</t>
  </si>
  <si>
    <t>195,0</t>
  </si>
  <si>
    <t xml:space="preserve">Результат </t>
  </si>
  <si>
    <t xml:space="preserve">Gloss </t>
  </si>
  <si>
    <t>Результат</t>
  </si>
  <si>
    <t>Самарина Наталья</t>
  </si>
  <si>
    <t>Открытая (27.06.1984)/36</t>
  </si>
  <si>
    <t>68,40</t>
  </si>
  <si>
    <t>157,0</t>
  </si>
  <si>
    <t xml:space="preserve">Суслов Н. </t>
  </si>
  <si>
    <t>Ляшенко Георгий</t>
  </si>
  <si>
    <t>Открытая (08.01.1987)/34</t>
  </si>
  <si>
    <t>81,90</t>
  </si>
  <si>
    <t>ВЕСОВАЯ КАТЕГОРИЯ   110</t>
  </si>
  <si>
    <t>Мацийчук Андрей</t>
  </si>
  <si>
    <t>Открытая (28.01.1986)/35</t>
  </si>
  <si>
    <t>107,70</t>
  </si>
  <si>
    <t>215,0</t>
  </si>
  <si>
    <t>ВЕСОВАЯ КАТЕГОРИЯ   125</t>
  </si>
  <si>
    <t>Водолажский Александр</t>
  </si>
  <si>
    <t>Мастера 40-49 (21.10.1979)/41</t>
  </si>
  <si>
    <t>119,50</t>
  </si>
  <si>
    <t xml:space="preserve">Желтенко Е. </t>
  </si>
  <si>
    <t>ВЕСОВАЯ КАТЕГОРИЯ   140</t>
  </si>
  <si>
    <t>Мустафин Алексей</t>
  </si>
  <si>
    <t>Мастера 40-49 (20.05.1979)/42</t>
  </si>
  <si>
    <t>132,50</t>
  </si>
  <si>
    <t xml:space="preserve">Сочи/Краснодарский край </t>
  </si>
  <si>
    <t>212,5</t>
  </si>
  <si>
    <t>Клочков Александр</t>
  </si>
  <si>
    <t>Мастера 60-69 (12.11.1958)/62</t>
  </si>
  <si>
    <t>127,90</t>
  </si>
  <si>
    <t xml:space="preserve">Загоев Г. </t>
  </si>
  <si>
    <t>110</t>
  </si>
  <si>
    <t>Дейнеко Светлана</t>
  </si>
  <si>
    <t>Открытая (25.05.1986)/35</t>
  </si>
  <si>
    <t>53,70</t>
  </si>
  <si>
    <t>55,0</t>
  </si>
  <si>
    <t xml:space="preserve">Белаш Д. </t>
  </si>
  <si>
    <t>Помозова Анна</t>
  </si>
  <si>
    <t>Юниорки (05.07.2000)/20</t>
  </si>
  <si>
    <t>59,40</t>
  </si>
  <si>
    <t xml:space="preserve">Лаго А. </t>
  </si>
  <si>
    <t>Савкина Юлия</t>
  </si>
  <si>
    <t>Юниорки (08.12.1999)/21</t>
  </si>
  <si>
    <t>58,40</t>
  </si>
  <si>
    <t xml:space="preserve">Дулуб К. </t>
  </si>
  <si>
    <t>ВЕСОВАЯ КАТЕГОРИЯ   67.5</t>
  </si>
  <si>
    <t>Дулуб Ксения</t>
  </si>
  <si>
    <t>Девушки 17-19 (17.08.2002)/18</t>
  </si>
  <si>
    <t>61,60</t>
  </si>
  <si>
    <t>Марук Оксана</t>
  </si>
  <si>
    <t>Открытая (06.02.1973)/48</t>
  </si>
  <si>
    <t>65,00</t>
  </si>
  <si>
    <t>77,5</t>
  </si>
  <si>
    <t>Заворотняя Оксана</t>
  </si>
  <si>
    <t>Мастера 40-49 (02.03.1980)/41</t>
  </si>
  <si>
    <t>67,50</t>
  </si>
  <si>
    <t>Черменин Дмитрий</t>
  </si>
  <si>
    <t>Мастера 40-49 (07.01.1978)/43</t>
  </si>
  <si>
    <t>52,80</t>
  </si>
  <si>
    <t>Береговой Дмитрий</t>
  </si>
  <si>
    <t>Открытая (23.10.1986)/34</t>
  </si>
  <si>
    <t>73,70</t>
  </si>
  <si>
    <t>107,5</t>
  </si>
  <si>
    <t>Ященко Роман</t>
  </si>
  <si>
    <t>Юноши 17-19 (06.10.2003)/17</t>
  </si>
  <si>
    <t>80,30</t>
  </si>
  <si>
    <t>Конюхов Александр</t>
  </si>
  <si>
    <t>Открытая (24.12.1977)/43</t>
  </si>
  <si>
    <t>81,60</t>
  </si>
  <si>
    <t>Катков Антон</t>
  </si>
  <si>
    <t>Открытая (25.04.1983)/38</t>
  </si>
  <si>
    <t>81,20</t>
  </si>
  <si>
    <t>Черешневский Роман</t>
  </si>
  <si>
    <t>Открытая (19.06.1987)/33</t>
  </si>
  <si>
    <t>80,70</t>
  </si>
  <si>
    <t xml:space="preserve">Дейнеко С. </t>
  </si>
  <si>
    <t>Родионов Алексей</t>
  </si>
  <si>
    <t>Мастера 40-49 (21.09.1974)/46</t>
  </si>
  <si>
    <t>82,30</t>
  </si>
  <si>
    <t>Ткаченко Дмитрий</t>
  </si>
  <si>
    <t>Открытая (09.04.1981)/40</t>
  </si>
  <si>
    <t>89,80</t>
  </si>
  <si>
    <t>157,5</t>
  </si>
  <si>
    <t>Хухрин Дмитрий</t>
  </si>
  <si>
    <t>Открытая (30.11.1988)/32</t>
  </si>
  <si>
    <t>88,10</t>
  </si>
  <si>
    <t xml:space="preserve">Быков.П </t>
  </si>
  <si>
    <t>Лещеок Дмитрий</t>
  </si>
  <si>
    <t>Открытая (12.11.1986)/34</t>
  </si>
  <si>
    <t>Токарев Анатолий</t>
  </si>
  <si>
    <t>Открытая (13.04.1991)/30</t>
  </si>
  <si>
    <t>86,30</t>
  </si>
  <si>
    <t>Агафонов Антон</t>
  </si>
  <si>
    <t>Мастера 40-49 (01.06.1980)/41</t>
  </si>
  <si>
    <t>86,60</t>
  </si>
  <si>
    <t xml:space="preserve">Григорян Э. </t>
  </si>
  <si>
    <t>Бондаренко Сергей</t>
  </si>
  <si>
    <t>Мастера 60-69 (18.03.1961)/60</t>
  </si>
  <si>
    <t>84,50</t>
  </si>
  <si>
    <t>Белаш Дмитрий</t>
  </si>
  <si>
    <t>Открытая (18.06.1990)/30</t>
  </si>
  <si>
    <t>99,30</t>
  </si>
  <si>
    <t xml:space="preserve">Пономарёва В. </t>
  </si>
  <si>
    <t>Рязанцев Алексей</t>
  </si>
  <si>
    <t>Открытая (07.03.1991)/30</t>
  </si>
  <si>
    <t>105,20</t>
  </si>
  <si>
    <t>162,5</t>
  </si>
  <si>
    <t>167,5</t>
  </si>
  <si>
    <t>Едреников Максим</t>
  </si>
  <si>
    <t>Мастера 40-49 (25.10.1976)/44</t>
  </si>
  <si>
    <t>104,70</t>
  </si>
  <si>
    <t>116,3340</t>
  </si>
  <si>
    <t>106,8025</t>
  </si>
  <si>
    <t>100,6583</t>
  </si>
  <si>
    <t>-</t>
  </si>
  <si>
    <t>3</t>
  </si>
  <si>
    <t>4</t>
  </si>
  <si>
    <t>232,5</t>
  </si>
  <si>
    <t>Завгородний Артем</t>
  </si>
  <si>
    <t>Открытая (19.08.1988)/32</t>
  </si>
  <si>
    <t>86,00</t>
  </si>
  <si>
    <t>Открытая (06.04.1967)/54</t>
  </si>
  <si>
    <t>Мастера 40-49 (09.04.1981)/40</t>
  </si>
  <si>
    <t>Ходукин Алексей</t>
  </si>
  <si>
    <t>Открытая (10.03.1983)/38</t>
  </si>
  <si>
    <t>98,85</t>
  </si>
  <si>
    <t>Открытая (25.10.1976)/44</t>
  </si>
  <si>
    <t>Белаш Сергей</t>
  </si>
  <si>
    <t>Открытая (22.05.1989)/32</t>
  </si>
  <si>
    <t>115,20</t>
  </si>
  <si>
    <t>142,4295</t>
  </si>
  <si>
    <t>138,1820</t>
  </si>
  <si>
    <t>131,3875</t>
  </si>
  <si>
    <t>Махновская Тамара</t>
  </si>
  <si>
    <t>Открытая (18.05.1985)/36</t>
  </si>
  <si>
    <t xml:space="preserve">Анапа/Краснодарский край </t>
  </si>
  <si>
    <t>Хроменкова Людмила</t>
  </si>
  <si>
    <t>Открытая (20.09.1961)/59</t>
  </si>
  <si>
    <t>55,80</t>
  </si>
  <si>
    <t xml:space="preserve">Хроменков А. </t>
  </si>
  <si>
    <t>Жигалов Руслан</t>
  </si>
  <si>
    <t>Открытая (10.08.1980)/40</t>
  </si>
  <si>
    <t>98,70</t>
  </si>
  <si>
    <t xml:space="preserve">Геленджик/Краснодарский край </t>
  </si>
  <si>
    <t>270,0</t>
  </si>
  <si>
    <t>300,0</t>
  </si>
  <si>
    <t>Хроменков Алексей</t>
  </si>
  <si>
    <t>Мастера 60-69 (02.10.1957)/63</t>
  </si>
  <si>
    <t>97,90</t>
  </si>
  <si>
    <t>Леушина Марина</t>
  </si>
  <si>
    <t>Открытая (05.02.1983)/38</t>
  </si>
  <si>
    <t>74,10</t>
  </si>
  <si>
    <t>Дубко Егор</t>
  </si>
  <si>
    <t>Открытая (09.01.1997)/24</t>
  </si>
  <si>
    <t>80,10</t>
  </si>
  <si>
    <t>185,0</t>
  </si>
  <si>
    <t>Личманенко Кирилл</t>
  </si>
  <si>
    <t>Открытая (03.04.1995)/26</t>
  </si>
  <si>
    <t>94,60</t>
  </si>
  <si>
    <t>Трифонов Александр</t>
  </si>
  <si>
    <t>Открытая (15.09.1986)/34</t>
  </si>
  <si>
    <t>98,80</t>
  </si>
  <si>
    <t xml:space="preserve">Серов/Свердловская область </t>
  </si>
  <si>
    <t xml:space="preserve">Литвиненко П. </t>
  </si>
  <si>
    <t>155,8000</t>
  </si>
  <si>
    <t>129,6180</t>
  </si>
  <si>
    <t>128,4360</t>
  </si>
  <si>
    <t>Суховей Наталья</t>
  </si>
  <si>
    <t>Мастера 60-69 (25.11.1960)/60</t>
  </si>
  <si>
    <t>58,30</t>
  </si>
  <si>
    <t>122,5</t>
  </si>
  <si>
    <t>Мастера 40-49 (10.08.1980)/40</t>
  </si>
  <si>
    <t>Жовтовский Сергей</t>
  </si>
  <si>
    <t>Открытая (27.04.1985)/36</t>
  </si>
  <si>
    <t>69,90</t>
  </si>
  <si>
    <t>Подъем на бицепс</t>
  </si>
  <si>
    <t>Тихомиров Николай</t>
  </si>
  <si>
    <t>Мастера 60+ (21.12.1956)/64</t>
  </si>
  <si>
    <t>68,20</t>
  </si>
  <si>
    <t>51,0</t>
  </si>
  <si>
    <t>Ляпин Алексей</t>
  </si>
  <si>
    <t>Открытая (25.07.1986)/34</t>
  </si>
  <si>
    <t>78,00</t>
  </si>
  <si>
    <t>Намоев Азиз</t>
  </si>
  <si>
    <t>Открытая (21.07.1989)/31</t>
  </si>
  <si>
    <t>76,50</t>
  </si>
  <si>
    <t>Гончаров Сергей</t>
  </si>
  <si>
    <t>Открытая (11.04.1986)/35</t>
  </si>
  <si>
    <t>89,90</t>
  </si>
  <si>
    <t>Турчин Владимир</t>
  </si>
  <si>
    <t>84,90</t>
  </si>
  <si>
    <t>Лебедев Сергей</t>
  </si>
  <si>
    <t>90,00</t>
  </si>
  <si>
    <t>Пинчук Алексей</t>
  </si>
  <si>
    <t>Открытая (14.04.1994)/27</t>
  </si>
  <si>
    <t>97,00</t>
  </si>
  <si>
    <t>45,6553</t>
  </si>
  <si>
    <t>42,8575</t>
  </si>
  <si>
    <t>41,8344</t>
  </si>
  <si>
    <t xml:space="preserve">Мастера 60+ </t>
  </si>
  <si>
    <t>53,7914</t>
  </si>
  <si>
    <t>42,9210</t>
  </si>
  <si>
    <t>40,5657</t>
  </si>
  <si>
    <t>Сонин Игорь</t>
  </si>
  <si>
    <t>Открытая (23.01.1989)/32</t>
  </si>
  <si>
    <t>71,30</t>
  </si>
  <si>
    <t>Симферополь/Республика Крым</t>
  </si>
  <si>
    <t>Всероссийский мастерский турнир "Железные каникулы"
WRPF Жим лежа СФО
Симферополь/Республика Крым, 6 июня 2021 года</t>
  </si>
  <si>
    <t>Всероссийский мастерский турнир "Железные каникулы"
WRPF Строгий подъем штанги на бицепс
Симферополь/Республика Крым, 6 июня 2021 года</t>
  </si>
  <si>
    <t>Всероссийский мастерский турнир "Железные каникулы"
WRPF любители Силовое двоеборье без экипировки
Симферополь/Республика Крым, 6 июня 2021 года</t>
  </si>
  <si>
    <t>Всероссийский мастерский турнир "Железные каникулы"
WRPF любители Становая тяга без экипировки ДК
Симферополь/Республика Крым, 6 июня 2021 года</t>
  </si>
  <si>
    <t>Всероссийский мастерский турнир "Железные каникулы"
WRPF любители Становая тяга без экипировки
Симферополь/Республика Крым, 6 июня 2021 года</t>
  </si>
  <si>
    <t>Всероссийский мастерский турнир "Железные каникулы"
WEPF Жим лежа в однопетельной софт экипировке ДК
Симферополь/Республика Крым, 6 июня 2021 года</t>
  </si>
  <si>
    <t>Всероссийский мастерский турнир "Железные каникулы"
WRPF любители Жим лежа без экипировки ДК
Симферополь/Республика Крым, 6 июня 2021 года</t>
  </si>
  <si>
    <t>Всероссийский мастерский турнир "Железные каникулы"
WRPF любители Жим лежа без экипировки
Симферополь/Республика Крым, 6 июня 2021 года</t>
  </si>
  <si>
    <t>Всероссийский мастерский турнир "Железные каникулы"
WEPF Жим лежа в однопетельной софт экипировке
Симферополь/Республика Крым, 6 июня 2021 года</t>
  </si>
  <si>
    <t>Всероссийский мастерский турнир "Железные каникулы"
WRPF любители Пауэрлифтинг без экипировки ДК
Симферополь/Республика Крым, 6 июня 2021 года</t>
  </si>
  <si>
    <t>Всероссийский мастерский турнир "Железные каникулы"
WRPF любители Пауэрлифтинг без экипировки
Симферополь/Республика Крым, 6 июня 2021 года</t>
  </si>
  <si>
    <t>Всероссийский мастерский турнир "Железные каникулы"
WRPF любители Пауэрлифтинг классический в бинтах ДК
Симферополь/Республика Крым, 6 июня 2021 года</t>
  </si>
  <si>
    <t>Всероссийский мастерский турнир "Железные каникулы"
WRPF любители Пауэрлифтинг классический в бинтах
Симферополь/Республика Крым, 6 июня 2021 года</t>
  </si>
  <si>
    <t>Мастера 40-49 (27.08.1976)/44</t>
  </si>
  <si>
    <t>Мастера 40-49 (16.05.1979)/42</t>
  </si>
  <si>
    <t xml:space="preserve">Севастополь/Республика Крым </t>
  </si>
  <si>
    <t xml:space="preserve">Симферополь/Республика Крым </t>
  </si>
  <si>
    <t xml:space="preserve">Нижнегорский/Республика Крым </t>
  </si>
  <si>
    <t xml:space="preserve">Ялта/Республика Крым </t>
  </si>
  <si>
    <t xml:space="preserve">Керчь/Республика Крым </t>
  </si>
  <si>
    <t xml:space="preserve">Алушта/Республика Крым </t>
  </si>
  <si>
    <t xml:space="preserve">Саки/Республика Крым </t>
  </si>
  <si>
    <t xml:space="preserve">Феодосия/Республика Крым </t>
  </si>
  <si>
    <t>Москва</t>
  </si>
  <si>
    <t xml:space="preserve">Новофедоровка/Республика Крым </t>
  </si>
  <si>
    <t>Весовая категория</t>
  </si>
  <si>
    <t>Гурзуф/Республика Крым</t>
  </si>
  <si>
    <t>Эреджепов Р.</t>
  </si>
  <si>
    <t>Самарина Н.</t>
  </si>
  <si>
    <t>№</t>
  </si>
  <si>
    <t xml:space="preserve">
Дата рождения/Возраст</t>
  </si>
  <si>
    <t>Возрастная группа</t>
  </si>
  <si>
    <t>J</t>
  </si>
  <si>
    <t>O</t>
  </si>
  <si>
    <t>T2</t>
  </si>
  <si>
    <t>T1</t>
  </si>
  <si>
    <t>M1</t>
  </si>
  <si>
    <t>M3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</si>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</sst>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U36"/>
  <sheetViews>
    <sheetView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4.8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3.83203125" style="5" customWidth="1"/>
    <col min="22" max="16384" width="9.1640625" style="3"/>
  </cols>
  <sheetData>
    <row r="1" spans="1:21" s="2" customFormat="1" ht="29" customHeight="1">
      <c r="A1" s="33" t="s">
        <v>379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48" t="s">
        <v>2</v>
      </c>
    </row>
    <row r="4" spans="1:21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49"/>
    </row>
    <row r="5" spans="1:21" ht="16">
      <c r="A5" s="50" t="s">
        <v>99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17" t="s">
        <v>32</v>
      </c>
      <c r="B6" s="16" t="s">
        <v>100</v>
      </c>
      <c r="C6" s="16" t="s">
        <v>101</v>
      </c>
      <c r="D6" s="16" t="s">
        <v>102</v>
      </c>
      <c r="E6" s="16" t="s">
        <v>402</v>
      </c>
      <c r="F6" s="16" t="s">
        <v>389</v>
      </c>
      <c r="G6" s="27" t="s">
        <v>54</v>
      </c>
      <c r="H6" s="22" t="s">
        <v>103</v>
      </c>
      <c r="I6" s="22" t="s">
        <v>104</v>
      </c>
      <c r="J6" s="17"/>
      <c r="K6" s="27" t="s">
        <v>105</v>
      </c>
      <c r="L6" s="22" t="s">
        <v>105</v>
      </c>
      <c r="M6" s="27" t="s">
        <v>106</v>
      </c>
      <c r="N6" s="17"/>
      <c r="O6" s="22" t="s">
        <v>103</v>
      </c>
      <c r="P6" s="22" t="s">
        <v>38</v>
      </c>
      <c r="Q6" s="22" t="s">
        <v>58</v>
      </c>
      <c r="R6" s="17"/>
      <c r="S6" s="17" t="str">
        <f>"252,5"</f>
        <v>252,5</v>
      </c>
      <c r="T6" s="17" t="str">
        <f>"320,4730"</f>
        <v>320,4730</v>
      </c>
      <c r="U6" s="16" t="s">
        <v>107</v>
      </c>
    </row>
    <row r="7" spans="1:21">
      <c r="A7" s="21" t="s">
        <v>32</v>
      </c>
      <c r="B7" s="20" t="s">
        <v>108</v>
      </c>
      <c r="C7" s="20" t="s">
        <v>109</v>
      </c>
      <c r="D7" s="20" t="s">
        <v>110</v>
      </c>
      <c r="E7" s="20" t="s">
        <v>403</v>
      </c>
      <c r="F7" s="20" t="s">
        <v>111</v>
      </c>
      <c r="G7" s="25" t="s">
        <v>52</v>
      </c>
      <c r="H7" s="26" t="s">
        <v>112</v>
      </c>
      <c r="I7" s="26" t="s">
        <v>54</v>
      </c>
      <c r="J7" s="21"/>
      <c r="K7" s="26" t="s">
        <v>113</v>
      </c>
      <c r="L7" s="25" t="s">
        <v>114</v>
      </c>
      <c r="M7" s="26" t="s">
        <v>106</v>
      </c>
      <c r="N7" s="21"/>
      <c r="O7" s="25" t="s">
        <v>54</v>
      </c>
      <c r="P7" s="25" t="s">
        <v>38</v>
      </c>
      <c r="Q7" s="26" t="s">
        <v>58</v>
      </c>
      <c r="R7" s="21"/>
      <c r="S7" s="21" t="str">
        <f>"227,5"</f>
        <v>227,5</v>
      </c>
      <c r="T7" s="21" t="str">
        <f>"291,8142"</f>
        <v>291,8142</v>
      </c>
      <c r="U7" s="20"/>
    </row>
    <row r="8" spans="1:21">
      <c r="B8" s="5" t="s">
        <v>33</v>
      </c>
    </row>
    <row r="9" spans="1:21" ht="16">
      <c r="A9" s="46" t="s">
        <v>47</v>
      </c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21">
      <c r="A10" s="8" t="s">
        <v>32</v>
      </c>
      <c r="B10" s="7" t="s">
        <v>115</v>
      </c>
      <c r="C10" s="7" t="s">
        <v>116</v>
      </c>
      <c r="D10" s="7" t="s">
        <v>117</v>
      </c>
      <c r="E10" s="7" t="s">
        <v>403</v>
      </c>
      <c r="F10" s="7" t="s">
        <v>369</v>
      </c>
      <c r="G10" s="15" t="s">
        <v>38</v>
      </c>
      <c r="H10" s="15" t="s">
        <v>39</v>
      </c>
      <c r="I10" s="14" t="s">
        <v>40</v>
      </c>
      <c r="J10" s="8"/>
      <c r="K10" s="15" t="s">
        <v>118</v>
      </c>
      <c r="L10" s="15" t="s">
        <v>119</v>
      </c>
      <c r="M10" s="14" t="s">
        <v>42</v>
      </c>
      <c r="N10" s="8"/>
      <c r="O10" s="15" t="s">
        <v>120</v>
      </c>
      <c r="P10" s="15" t="s">
        <v>121</v>
      </c>
      <c r="Q10" s="15" t="s">
        <v>122</v>
      </c>
      <c r="R10" s="8"/>
      <c r="S10" s="8" t="str">
        <f>"290,0"</f>
        <v>290,0</v>
      </c>
      <c r="T10" s="8" t="str">
        <f>"342,6640"</f>
        <v>342,6640</v>
      </c>
      <c r="U10" s="7" t="s">
        <v>123</v>
      </c>
    </row>
    <row r="11" spans="1:21">
      <c r="B11" s="5" t="s">
        <v>33</v>
      </c>
    </row>
    <row r="12" spans="1:21" ht="16">
      <c r="A12" s="46" t="s">
        <v>124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1">
      <c r="A13" s="8" t="s">
        <v>32</v>
      </c>
      <c r="B13" s="7" t="s">
        <v>125</v>
      </c>
      <c r="C13" s="7" t="s">
        <v>126</v>
      </c>
      <c r="D13" s="7" t="s">
        <v>127</v>
      </c>
      <c r="E13" s="7" t="s">
        <v>403</v>
      </c>
      <c r="F13" s="7" t="s">
        <v>369</v>
      </c>
      <c r="G13" s="15" t="s">
        <v>56</v>
      </c>
      <c r="H13" s="15" t="s">
        <v>52</v>
      </c>
      <c r="I13" s="14" t="s">
        <v>128</v>
      </c>
      <c r="J13" s="8"/>
      <c r="K13" s="15" t="s">
        <v>129</v>
      </c>
      <c r="L13" s="14" t="s">
        <v>130</v>
      </c>
      <c r="M13" s="15" t="s">
        <v>130</v>
      </c>
      <c r="N13" s="8"/>
      <c r="O13" s="15" t="s">
        <v>54</v>
      </c>
      <c r="P13" s="15" t="s">
        <v>103</v>
      </c>
      <c r="Q13" s="15" t="s">
        <v>38</v>
      </c>
      <c r="R13" s="8"/>
      <c r="S13" s="8" t="str">
        <f>"220,0"</f>
        <v>220,0</v>
      </c>
      <c r="T13" s="8" t="str">
        <f>"255,6400"</f>
        <v>255,6400</v>
      </c>
      <c r="U13" s="7" t="s">
        <v>397</v>
      </c>
    </row>
    <row r="14" spans="1:21">
      <c r="B14" s="5" t="s">
        <v>33</v>
      </c>
    </row>
    <row r="15" spans="1:21" ht="16">
      <c r="A15" s="46" t="s">
        <v>34</v>
      </c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1">
      <c r="A16" s="8" t="s">
        <v>32</v>
      </c>
      <c r="B16" s="7" t="s">
        <v>131</v>
      </c>
      <c r="C16" s="7" t="s">
        <v>132</v>
      </c>
      <c r="D16" s="7" t="s">
        <v>133</v>
      </c>
      <c r="E16" s="7" t="s">
        <v>403</v>
      </c>
      <c r="F16" s="7" t="s">
        <v>369</v>
      </c>
      <c r="G16" s="15" t="s">
        <v>82</v>
      </c>
      <c r="H16" s="15" t="s">
        <v>134</v>
      </c>
      <c r="I16" s="14" t="s">
        <v>17</v>
      </c>
      <c r="J16" s="8"/>
      <c r="K16" s="15" t="s">
        <v>135</v>
      </c>
      <c r="L16" s="14" t="s">
        <v>55</v>
      </c>
      <c r="M16" s="14" t="s">
        <v>55</v>
      </c>
      <c r="N16" s="8"/>
      <c r="O16" s="15" t="s">
        <v>136</v>
      </c>
      <c r="P16" s="15" t="s">
        <v>137</v>
      </c>
      <c r="Q16" s="15" t="s">
        <v>138</v>
      </c>
      <c r="R16" s="8"/>
      <c r="S16" s="8" t="str">
        <f>"347,5"</f>
        <v>347,5</v>
      </c>
      <c r="T16" s="8" t="str">
        <f>"337,6310"</f>
        <v>337,6310</v>
      </c>
      <c r="U16" s="7" t="s">
        <v>70</v>
      </c>
    </row>
    <row r="17" spans="1:21">
      <c r="B17" s="5" t="s">
        <v>33</v>
      </c>
    </row>
    <row r="18" spans="1:21" ht="16">
      <c r="A18" s="46" t="s">
        <v>34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21">
      <c r="A19" s="8" t="s">
        <v>32</v>
      </c>
      <c r="B19" s="7" t="s">
        <v>139</v>
      </c>
      <c r="C19" s="7" t="s">
        <v>140</v>
      </c>
      <c r="D19" s="7" t="s">
        <v>141</v>
      </c>
      <c r="E19" s="7" t="s">
        <v>403</v>
      </c>
      <c r="F19" s="7" t="s">
        <v>369</v>
      </c>
      <c r="G19" s="14" t="s">
        <v>44</v>
      </c>
      <c r="H19" s="14" t="s">
        <v>44</v>
      </c>
      <c r="I19" s="15" t="s">
        <v>44</v>
      </c>
      <c r="J19" s="8"/>
      <c r="K19" s="15" t="s">
        <v>52</v>
      </c>
      <c r="L19" s="15" t="s">
        <v>112</v>
      </c>
      <c r="M19" s="14" t="s">
        <v>57</v>
      </c>
      <c r="N19" s="8"/>
      <c r="O19" s="15" t="s">
        <v>44</v>
      </c>
      <c r="P19" s="15" t="s">
        <v>142</v>
      </c>
      <c r="Q19" s="15" t="s">
        <v>17</v>
      </c>
      <c r="R19" s="8"/>
      <c r="S19" s="8" t="str">
        <f>"347,5"</f>
        <v>347,5</v>
      </c>
      <c r="T19" s="8" t="str">
        <f>"258,4358"</f>
        <v>258,4358</v>
      </c>
      <c r="U19" s="7" t="s">
        <v>70</v>
      </c>
    </row>
    <row r="20" spans="1:21">
      <c r="B20" s="5" t="s">
        <v>33</v>
      </c>
    </row>
    <row r="21" spans="1:21" ht="16">
      <c r="A21" s="46" t="s">
        <v>10</v>
      </c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21">
      <c r="A22" s="8" t="s">
        <v>32</v>
      </c>
      <c r="B22" s="7" t="s">
        <v>143</v>
      </c>
      <c r="C22" s="7" t="s">
        <v>144</v>
      </c>
      <c r="D22" s="7" t="s">
        <v>145</v>
      </c>
      <c r="E22" s="7" t="s">
        <v>404</v>
      </c>
      <c r="F22" s="7" t="s">
        <v>389</v>
      </c>
      <c r="G22" s="15" t="s">
        <v>44</v>
      </c>
      <c r="H22" s="15" t="s">
        <v>142</v>
      </c>
      <c r="I22" s="15" t="s">
        <v>17</v>
      </c>
      <c r="J22" s="8"/>
      <c r="K22" s="15" t="s">
        <v>38</v>
      </c>
      <c r="L22" s="15" t="s">
        <v>58</v>
      </c>
      <c r="M22" s="15" t="s">
        <v>39</v>
      </c>
      <c r="N22" s="8"/>
      <c r="O22" s="15" t="s">
        <v>17</v>
      </c>
      <c r="P22" s="15" t="s">
        <v>18</v>
      </c>
      <c r="Q22" s="15" t="s">
        <v>78</v>
      </c>
      <c r="R22" s="8"/>
      <c r="S22" s="8" t="str">
        <f>"410,0"</f>
        <v>410,0</v>
      </c>
      <c r="T22" s="8" t="str">
        <f>"276,7090"</f>
        <v>276,7090</v>
      </c>
      <c r="U22" s="7" t="s">
        <v>107</v>
      </c>
    </row>
    <row r="23" spans="1:21">
      <c r="B23" s="5" t="s">
        <v>33</v>
      </c>
    </row>
    <row r="24" spans="1:21" ht="16">
      <c r="A24" s="46" t="s">
        <v>59</v>
      </c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21">
      <c r="A25" s="17" t="s">
        <v>32</v>
      </c>
      <c r="B25" s="16" t="s">
        <v>146</v>
      </c>
      <c r="C25" s="16" t="s">
        <v>147</v>
      </c>
      <c r="D25" s="16" t="s">
        <v>62</v>
      </c>
      <c r="E25" s="16" t="s">
        <v>404</v>
      </c>
      <c r="F25" s="16" t="s">
        <v>369</v>
      </c>
      <c r="G25" s="22" t="s">
        <v>148</v>
      </c>
      <c r="H25" s="22" t="s">
        <v>149</v>
      </c>
      <c r="I25" s="17"/>
      <c r="J25" s="17"/>
      <c r="K25" s="22" t="s">
        <v>136</v>
      </c>
      <c r="L25" s="27" t="s">
        <v>137</v>
      </c>
      <c r="M25" s="22" t="s">
        <v>137</v>
      </c>
      <c r="N25" s="17"/>
      <c r="O25" s="27" t="s">
        <v>83</v>
      </c>
      <c r="P25" s="22" t="s">
        <v>83</v>
      </c>
      <c r="Q25" s="27" t="s">
        <v>150</v>
      </c>
      <c r="R25" s="17"/>
      <c r="S25" s="17" t="str">
        <f>"590,0"</f>
        <v>590,0</v>
      </c>
      <c r="T25" s="17" t="str">
        <f>"378,3670"</f>
        <v>378,3670</v>
      </c>
      <c r="U25" s="16" t="s">
        <v>151</v>
      </c>
    </row>
    <row r="26" spans="1:21">
      <c r="A26" s="21" t="s">
        <v>32</v>
      </c>
      <c r="B26" s="20" t="s">
        <v>146</v>
      </c>
      <c r="C26" s="20" t="s">
        <v>152</v>
      </c>
      <c r="D26" s="20" t="s">
        <v>62</v>
      </c>
      <c r="E26" s="20" t="s">
        <v>403</v>
      </c>
      <c r="F26" s="20" t="s">
        <v>369</v>
      </c>
      <c r="G26" s="25" t="s">
        <v>148</v>
      </c>
      <c r="H26" s="25" t="s">
        <v>149</v>
      </c>
      <c r="I26" s="21"/>
      <c r="J26" s="21"/>
      <c r="K26" s="25" t="s">
        <v>136</v>
      </c>
      <c r="L26" s="26" t="s">
        <v>137</v>
      </c>
      <c r="M26" s="25" t="s">
        <v>137</v>
      </c>
      <c r="N26" s="21"/>
      <c r="O26" s="26" t="s">
        <v>83</v>
      </c>
      <c r="P26" s="25" t="s">
        <v>83</v>
      </c>
      <c r="Q26" s="26" t="s">
        <v>150</v>
      </c>
      <c r="R26" s="21"/>
      <c r="S26" s="21" t="str">
        <f>"590,0"</f>
        <v>590,0</v>
      </c>
      <c r="T26" s="21" t="str">
        <f>"378,3670"</f>
        <v>378,3670</v>
      </c>
      <c r="U26" s="20" t="s">
        <v>151</v>
      </c>
    </row>
    <row r="27" spans="1:21">
      <c r="B27" s="5" t="s">
        <v>33</v>
      </c>
    </row>
    <row r="28" spans="1:21">
      <c r="B28" s="5" t="s">
        <v>33</v>
      </c>
    </row>
    <row r="29" spans="1:21">
      <c r="B29" s="5" t="s">
        <v>33</v>
      </c>
    </row>
    <row r="30" spans="1:21" ht="18">
      <c r="B30" s="9" t="s">
        <v>23</v>
      </c>
      <c r="C30" s="9"/>
      <c r="F30" s="3"/>
    </row>
    <row r="31" spans="1:21" ht="16">
      <c r="B31" s="10" t="s">
        <v>92</v>
      </c>
      <c r="C31" s="10"/>
      <c r="F31" s="3"/>
    </row>
    <row r="32" spans="1:21" ht="14">
      <c r="B32" s="11"/>
      <c r="C32" s="12" t="s">
        <v>25</v>
      </c>
      <c r="F32" s="3"/>
    </row>
    <row r="33" spans="2:6" ht="14">
      <c r="B33" s="13" t="s">
        <v>26</v>
      </c>
      <c r="C33" s="13" t="s">
        <v>27</v>
      </c>
      <c r="D33" s="13" t="s">
        <v>28</v>
      </c>
      <c r="E33" s="13" t="s">
        <v>29</v>
      </c>
      <c r="F33" s="13" t="s">
        <v>30</v>
      </c>
    </row>
    <row r="34" spans="2:6">
      <c r="B34" s="5" t="s">
        <v>115</v>
      </c>
      <c r="C34" s="5" t="s">
        <v>25</v>
      </c>
      <c r="D34" s="6" t="s">
        <v>93</v>
      </c>
      <c r="E34" s="6" t="s">
        <v>154</v>
      </c>
      <c r="F34" s="6" t="s">
        <v>155</v>
      </c>
    </row>
    <row r="35" spans="2:6">
      <c r="B35" s="5" t="s">
        <v>131</v>
      </c>
      <c r="C35" s="5" t="s">
        <v>25</v>
      </c>
      <c r="D35" s="6" t="s">
        <v>46</v>
      </c>
      <c r="E35" s="6" t="s">
        <v>156</v>
      </c>
      <c r="F35" s="6" t="s">
        <v>157</v>
      </c>
    </row>
    <row r="36" spans="2:6">
      <c r="B36" s="5" t="s">
        <v>108</v>
      </c>
      <c r="C36" s="5" t="s">
        <v>25</v>
      </c>
      <c r="D36" s="6" t="s">
        <v>153</v>
      </c>
      <c r="E36" s="6" t="s">
        <v>63</v>
      </c>
      <c r="F36" s="6" t="s">
        <v>158</v>
      </c>
    </row>
  </sheetData>
  <mergeCells count="20">
    <mergeCell ref="A24:R24"/>
    <mergeCell ref="S3:S4"/>
    <mergeCell ref="T3:T4"/>
    <mergeCell ref="U3:U4"/>
    <mergeCell ref="A5:R5"/>
    <mergeCell ref="B3:B4"/>
    <mergeCell ref="A9:R9"/>
    <mergeCell ref="A12:R12"/>
    <mergeCell ref="A15:R15"/>
    <mergeCell ref="A18:R18"/>
    <mergeCell ref="A21:R21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7" style="5" bestFit="1" customWidth="1"/>
    <col min="7" max="10" width="5.5" style="6" customWidth="1"/>
    <col min="11" max="11" width="15.33203125" style="6" customWidth="1"/>
    <col min="12" max="12" width="7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33" t="s">
        <v>370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8</v>
      </c>
      <c r="H3" s="45"/>
      <c r="I3" s="45"/>
      <c r="J3" s="45"/>
      <c r="K3" s="45" t="s">
        <v>165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34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32</v>
      </c>
      <c r="B6" s="7" t="s">
        <v>366</v>
      </c>
      <c r="C6" s="7" t="s">
        <v>367</v>
      </c>
      <c r="D6" s="7" t="s">
        <v>368</v>
      </c>
      <c r="E6" s="7" t="s">
        <v>403</v>
      </c>
      <c r="F6" s="7" t="s">
        <v>369</v>
      </c>
      <c r="G6" s="15" t="s">
        <v>54</v>
      </c>
      <c r="H6" s="15" t="s">
        <v>57</v>
      </c>
      <c r="I6" s="15" t="s">
        <v>103</v>
      </c>
      <c r="J6" s="8"/>
      <c r="K6" s="8" t="str">
        <f>"95,0"</f>
        <v>95,0</v>
      </c>
      <c r="L6" s="8" t="str">
        <f>"67,9868"</f>
        <v>67,9868</v>
      </c>
      <c r="M6" s="7" t="s">
        <v>151</v>
      </c>
    </row>
    <row r="7" spans="1:13">
      <c r="B7" s="5" t="s">
        <v>33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9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3" t="s">
        <v>373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9</v>
      </c>
      <c r="H3" s="45"/>
      <c r="I3" s="45"/>
      <c r="J3" s="45"/>
      <c r="K3" s="45" t="s">
        <v>165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34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32</v>
      </c>
      <c r="B6" s="7" t="s">
        <v>312</v>
      </c>
      <c r="C6" s="7" t="s">
        <v>313</v>
      </c>
      <c r="D6" s="7" t="s">
        <v>314</v>
      </c>
      <c r="E6" s="7" t="s">
        <v>403</v>
      </c>
      <c r="F6" s="7" t="s">
        <v>369</v>
      </c>
      <c r="G6" s="15" t="s">
        <v>17</v>
      </c>
      <c r="H6" s="15" t="s">
        <v>138</v>
      </c>
      <c r="I6" s="8"/>
      <c r="J6" s="8"/>
      <c r="K6" s="8" t="str">
        <f>"147,5"</f>
        <v>147,5</v>
      </c>
      <c r="L6" s="8" t="str">
        <f>"141,2902"</f>
        <v>141,2902</v>
      </c>
      <c r="M6" s="7" t="s">
        <v>70</v>
      </c>
    </row>
    <row r="7" spans="1:13">
      <c r="B7" s="5" t="s">
        <v>33</v>
      </c>
    </row>
    <row r="8" spans="1:13" ht="16">
      <c r="A8" s="46" t="s">
        <v>10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32</v>
      </c>
      <c r="B9" s="7" t="s">
        <v>315</v>
      </c>
      <c r="C9" s="7" t="s">
        <v>316</v>
      </c>
      <c r="D9" s="7" t="s">
        <v>317</v>
      </c>
      <c r="E9" s="7" t="s">
        <v>403</v>
      </c>
      <c r="F9" s="7" t="s">
        <v>369</v>
      </c>
      <c r="G9" s="15" t="s">
        <v>90</v>
      </c>
      <c r="H9" s="14" t="s">
        <v>318</v>
      </c>
      <c r="I9" s="15" t="s">
        <v>75</v>
      </c>
      <c r="J9" s="8"/>
      <c r="K9" s="8" t="str">
        <f>"190,0"</f>
        <v>190,0</v>
      </c>
      <c r="L9" s="8" t="str">
        <f>"129,6180"</f>
        <v>129,6180</v>
      </c>
      <c r="M9" s="7" t="s">
        <v>84</v>
      </c>
    </row>
    <row r="10" spans="1:13">
      <c r="B10" s="5" t="s">
        <v>33</v>
      </c>
    </row>
    <row r="11" spans="1:13" ht="16">
      <c r="A11" s="46" t="s">
        <v>59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8" t="s">
        <v>32</v>
      </c>
      <c r="B12" s="7" t="s">
        <v>159</v>
      </c>
      <c r="C12" s="7" t="s">
        <v>160</v>
      </c>
      <c r="D12" s="7" t="s">
        <v>161</v>
      </c>
      <c r="E12" s="7" t="s">
        <v>408</v>
      </c>
      <c r="F12" s="7" t="s">
        <v>390</v>
      </c>
      <c r="G12" s="15" t="s">
        <v>20</v>
      </c>
      <c r="H12" s="15" t="s">
        <v>178</v>
      </c>
      <c r="I12" s="15" t="s">
        <v>149</v>
      </c>
      <c r="J12" s="8"/>
      <c r="K12" s="8" t="str">
        <f>"222,5"</f>
        <v>222,5</v>
      </c>
      <c r="L12" s="8" t="str">
        <f>"175,5230"</f>
        <v>175,5230</v>
      </c>
      <c r="M12" s="7" t="s">
        <v>151</v>
      </c>
    </row>
    <row r="13" spans="1:13">
      <c r="B13" s="5" t="s">
        <v>33</v>
      </c>
    </row>
    <row r="14" spans="1:13" ht="16">
      <c r="A14" s="46" t="s">
        <v>71</v>
      </c>
      <c r="B14" s="46"/>
      <c r="C14" s="47"/>
      <c r="D14" s="47"/>
      <c r="E14" s="47"/>
      <c r="F14" s="47"/>
      <c r="G14" s="47"/>
      <c r="H14" s="47"/>
      <c r="I14" s="47"/>
      <c r="J14" s="47"/>
    </row>
    <row r="15" spans="1:13">
      <c r="A15" s="17" t="s">
        <v>32</v>
      </c>
      <c r="B15" s="16" t="s">
        <v>319</v>
      </c>
      <c r="C15" s="16" t="s">
        <v>320</v>
      </c>
      <c r="D15" s="16" t="s">
        <v>321</v>
      </c>
      <c r="E15" s="16" t="s">
        <v>403</v>
      </c>
      <c r="F15" s="16" t="s">
        <v>369</v>
      </c>
      <c r="G15" s="22" t="s">
        <v>83</v>
      </c>
      <c r="H15" s="22" t="s">
        <v>15</v>
      </c>
      <c r="I15" s="22" t="s">
        <v>16</v>
      </c>
      <c r="J15" s="17"/>
      <c r="K15" s="17" t="str">
        <f>"250,0"</f>
        <v>250,0</v>
      </c>
      <c r="L15" s="17" t="str">
        <f>"155,8000"</f>
        <v>155,8000</v>
      </c>
      <c r="M15" s="16"/>
    </row>
    <row r="16" spans="1:13">
      <c r="A16" s="21" t="s">
        <v>98</v>
      </c>
      <c r="B16" s="20" t="s">
        <v>322</v>
      </c>
      <c r="C16" s="20" t="s">
        <v>323</v>
      </c>
      <c r="D16" s="20" t="s">
        <v>324</v>
      </c>
      <c r="E16" s="20" t="s">
        <v>403</v>
      </c>
      <c r="F16" s="20" t="s">
        <v>325</v>
      </c>
      <c r="G16" s="25" t="s">
        <v>20</v>
      </c>
      <c r="H16" s="25" t="s">
        <v>21</v>
      </c>
      <c r="I16" s="26" t="s">
        <v>22</v>
      </c>
      <c r="J16" s="21"/>
      <c r="K16" s="21" t="str">
        <f>"210,0"</f>
        <v>210,0</v>
      </c>
      <c r="L16" s="21" t="str">
        <f>"128,4360"</f>
        <v>128,4360</v>
      </c>
      <c r="M16" s="20" t="s">
        <v>326</v>
      </c>
    </row>
    <row r="17" spans="2:6">
      <c r="B17" s="5" t="s">
        <v>33</v>
      </c>
    </row>
    <row r="18" spans="2:6">
      <c r="B18" s="5" t="s">
        <v>33</v>
      </c>
    </row>
    <row r="19" spans="2:6">
      <c r="B19" s="5" t="s">
        <v>33</v>
      </c>
    </row>
    <row r="20" spans="2:6" ht="18">
      <c r="B20" s="9" t="s">
        <v>23</v>
      </c>
      <c r="C20" s="9"/>
      <c r="F20" s="3"/>
    </row>
    <row r="21" spans="2:6" ht="16">
      <c r="B21" s="10" t="s">
        <v>24</v>
      </c>
      <c r="C21" s="10"/>
      <c r="F21" s="3"/>
    </row>
    <row r="22" spans="2:6" ht="14">
      <c r="B22" s="11"/>
      <c r="C22" s="12" t="s">
        <v>25</v>
      </c>
      <c r="F22" s="3"/>
    </row>
    <row r="23" spans="2:6" ht="14">
      <c r="B23" s="13" t="s">
        <v>26</v>
      </c>
      <c r="C23" s="13" t="s">
        <v>27</v>
      </c>
      <c r="D23" s="13" t="s">
        <v>28</v>
      </c>
      <c r="E23" s="13" t="s">
        <v>163</v>
      </c>
      <c r="F23" s="13" t="s">
        <v>30</v>
      </c>
    </row>
    <row r="24" spans="2:6">
      <c r="B24" s="5" t="s">
        <v>319</v>
      </c>
      <c r="C24" s="5" t="s">
        <v>25</v>
      </c>
      <c r="D24" s="6" t="s">
        <v>95</v>
      </c>
      <c r="E24" s="6" t="s">
        <v>16</v>
      </c>
      <c r="F24" s="6" t="s">
        <v>327</v>
      </c>
    </row>
    <row r="25" spans="2:6">
      <c r="B25" s="5" t="s">
        <v>315</v>
      </c>
      <c r="C25" s="5" t="s">
        <v>25</v>
      </c>
      <c r="D25" s="6" t="s">
        <v>31</v>
      </c>
      <c r="E25" s="6" t="s">
        <v>75</v>
      </c>
      <c r="F25" s="6" t="s">
        <v>328</v>
      </c>
    </row>
    <row r="26" spans="2:6">
      <c r="B26" s="5" t="s">
        <v>322</v>
      </c>
      <c r="C26" s="5" t="s">
        <v>25</v>
      </c>
      <c r="D26" s="6" t="s">
        <v>95</v>
      </c>
      <c r="E26" s="6" t="s">
        <v>21</v>
      </c>
      <c r="F26" s="6" t="s">
        <v>329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33" t="s">
        <v>374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9</v>
      </c>
      <c r="H3" s="45"/>
      <c r="I3" s="45"/>
      <c r="J3" s="45"/>
      <c r="K3" s="45" t="s">
        <v>165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99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32</v>
      </c>
      <c r="B6" s="7" t="s">
        <v>296</v>
      </c>
      <c r="C6" s="7" t="s">
        <v>297</v>
      </c>
      <c r="D6" s="7" t="s">
        <v>102</v>
      </c>
      <c r="E6" s="7" t="s">
        <v>403</v>
      </c>
      <c r="F6" s="7" t="s">
        <v>298</v>
      </c>
      <c r="G6" s="14" t="s">
        <v>54</v>
      </c>
      <c r="H6" s="15" t="s">
        <v>39</v>
      </c>
      <c r="I6" s="15" t="s">
        <v>40</v>
      </c>
      <c r="J6" s="8"/>
      <c r="K6" s="8" t="str">
        <f>"115,0"</f>
        <v>115,0</v>
      </c>
      <c r="L6" s="8" t="str">
        <f>"145,9580"</f>
        <v>145,9580</v>
      </c>
      <c r="M6" s="7"/>
    </row>
    <row r="7" spans="1:13">
      <c r="B7" s="5" t="s">
        <v>33</v>
      </c>
    </row>
    <row r="8" spans="1:13" ht="16">
      <c r="A8" s="46" t="s">
        <v>47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32</v>
      </c>
      <c r="B9" s="7" t="s">
        <v>299</v>
      </c>
      <c r="C9" s="7" t="s">
        <v>300</v>
      </c>
      <c r="D9" s="7" t="s">
        <v>301</v>
      </c>
      <c r="E9" s="7" t="s">
        <v>403</v>
      </c>
      <c r="F9" s="7" t="s">
        <v>369</v>
      </c>
      <c r="G9" s="15" t="s">
        <v>142</v>
      </c>
      <c r="H9" s="15" t="s">
        <v>17</v>
      </c>
      <c r="I9" s="15" t="s">
        <v>18</v>
      </c>
      <c r="J9" s="8"/>
      <c r="K9" s="8" t="str">
        <f>"150,0"</f>
        <v>150,0</v>
      </c>
      <c r="L9" s="8" t="str">
        <f>"176,9850"</f>
        <v>176,9850</v>
      </c>
      <c r="M9" s="7" t="s">
        <v>302</v>
      </c>
    </row>
    <row r="10" spans="1:13">
      <c r="B10" s="5" t="s">
        <v>33</v>
      </c>
    </row>
    <row r="11" spans="1:13" ht="16">
      <c r="A11" s="46" t="s">
        <v>71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17" t="s">
        <v>32</v>
      </c>
      <c r="B12" s="16" t="s">
        <v>303</v>
      </c>
      <c r="C12" s="16" t="s">
        <v>304</v>
      </c>
      <c r="D12" s="16" t="s">
        <v>305</v>
      </c>
      <c r="E12" s="16" t="s">
        <v>403</v>
      </c>
      <c r="F12" s="16" t="s">
        <v>306</v>
      </c>
      <c r="G12" s="27" t="s">
        <v>307</v>
      </c>
      <c r="H12" s="22" t="s">
        <v>307</v>
      </c>
      <c r="I12" s="27" t="s">
        <v>308</v>
      </c>
      <c r="J12" s="17"/>
      <c r="K12" s="17" t="str">
        <f>"270,0"</f>
        <v>270,0</v>
      </c>
      <c r="L12" s="17" t="str">
        <f>"165,1860"</f>
        <v>165,1860</v>
      </c>
      <c r="M12" s="16"/>
    </row>
    <row r="13" spans="1:13">
      <c r="A13" s="19" t="s">
        <v>98</v>
      </c>
      <c r="B13" s="18" t="s">
        <v>79</v>
      </c>
      <c r="C13" s="18" t="s">
        <v>80</v>
      </c>
      <c r="D13" s="18" t="s">
        <v>81</v>
      </c>
      <c r="E13" s="18" t="s">
        <v>403</v>
      </c>
      <c r="F13" s="18" t="s">
        <v>369</v>
      </c>
      <c r="G13" s="23" t="s">
        <v>83</v>
      </c>
      <c r="H13" s="23" t="s">
        <v>68</v>
      </c>
      <c r="I13" s="24" t="s">
        <v>64</v>
      </c>
      <c r="J13" s="19"/>
      <c r="K13" s="19" t="str">
        <f>"235,0"</f>
        <v>235,0</v>
      </c>
      <c r="L13" s="19" t="str">
        <f>"144,3370"</f>
        <v>144,3370</v>
      </c>
      <c r="M13" s="18" t="s">
        <v>84</v>
      </c>
    </row>
    <row r="14" spans="1:13">
      <c r="A14" s="21" t="s">
        <v>32</v>
      </c>
      <c r="B14" s="20" t="s">
        <v>309</v>
      </c>
      <c r="C14" s="20" t="s">
        <v>310</v>
      </c>
      <c r="D14" s="20" t="s">
        <v>311</v>
      </c>
      <c r="E14" s="20" t="s">
        <v>407</v>
      </c>
      <c r="F14" s="20" t="s">
        <v>369</v>
      </c>
      <c r="G14" s="25" t="s">
        <v>90</v>
      </c>
      <c r="H14" s="26" t="s">
        <v>75</v>
      </c>
      <c r="I14" s="25" t="s">
        <v>20</v>
      </c>
      <c r="J14" s="21"/>
      <c r="K14" s="21" t="str">
        <f>"200,0"</f>
        <v>200,0</v>
      </c>
      <c r="L14" s="21" t="str">
        <f>"180,4866"</f>
        <v>180,4866</v>
      </c>
      <c r="M14" s="20"/>
    </row>
    <row r="15" spans="1:13">
      <c r="B15" s="5" t="s">
        <v>33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6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832031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33" t="s">
        <v>371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338</v>
      </c>
      <c r="H3" s="45"/>
      <c r="I3" s="45"/>
      <c r="J3" s="45"/>
      <c r="K3" s="45" t="s">
        <v>165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34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7" t="s">
        <v>32</v>
      </c>
      <c r="B6" s="16" t="s">
        <v>335</v>
      </c>
      <c r="C6" s="16" t="s">
        <v>336</v>
      </c>
      <c r="D6" s="16" t="s">
        <v>337</v>
      </c>
      <c r="E6" s="16" t="s">
        <v>403</v>
      </c>
      <c r="F6" s="16" t="s">
        <v>387</v>
      </c>
      <c r="G6" s="22" t="s">
        <v>105</v>
      </c>
      <c r="H6" s="22" t="s">
        <v>106</v>
      </c>
      <c r="I6" s="22" t="s">
        <v>198</v>
      </c>
      <c r="J6" s="17"/>
      <c r="K6" s="17" t="str">
        <f>"55,0"</f>
        <v>55,0</v>
      </c>
      <c r="L6" s="17" t="str">
        <f>"39,9905"</f>
        <v>39,9905</v>
      </c>
      <c r="M6" s="16"/>
    </row>
    <row r="7" spans="1:13">
      <c r="A7" s="21" t="s">
        <v>32</v>
      </c>
      <c r="B7" s="20" t="s">
        <v>339</v>
      </c>
      <c r="C7" s="20" t="s">
        <v>340</v>
      </c>
      <c r="D7" s="20" t="s">
        <v>341</v>
      </c>
      <c r="E7" s="20" t="s">
        <v>407</v>
      </c>
      <c r="F7" s="20" t="s">
        <v>386</v>
      </c>
      <c r="G7" s="25" t="s">
        <v>130</v>
      </c>
      <c r="H7" s="25" t="s">
        <v>113</v>
      </c>
      <c r="I7" s="25" t="s">
        <v>105</v>
      </c>
      <c r="J7" s="26" t="s">
        <v>342</v>
      </c>
      <c r="K7" s="21" t="str">
        <f>"50,0"</f>
        <v>50,0</v>
      </c>
      <c r="L7" s="21" t="str">
        <f>"53,7914"</f>
        <v>53,7914</v>
      </c>
      <c r="M7" s="20"/>
    </row>
    <row r="8" spans="1:13">
      <c r="B8" s="5" t="s">
        <v>33</v>
      </c>
    </row>
    <row r="9" spans="1:13" ht="16">
      <c r="A9" s="46" t="s">
        <v>10</v>
      </c>
      <c r="B9" s="46"/>
      <c r="C9" s="47"/>
      <c r="D9" s="47"/>
      <c r="E9" s="47"/>
      <c r="F9" s="47"/>
      <c r="G9" s="47"/>
      <c r="H9" s="47"/>
      <c r="I9" s="47"/>
      <c r="J9" s="47"/>
    </row>
    <row r="10" spans="1:13">
      <c r="A10" s="17" t="s">
        <v>32</v>
      </c>
      <c r="B10" s="16" t="s">
        <v>343</v>
      </c>
      <c r="C10" s="16" t="s">
        <v>344</v>
      </c>
      <c r="D10" s="16" t="s">
        <v>345</v>
      </c>
      <c r="E10" s="16" t="s">
        <v>403</v>
      </c>
      <c r="F10" s="16" t="s">
        <v>388</v>
      </c>
      <c r="G10" s="22" t="s">
        <v>118</v>
      </c>
      <c r="H10" s="22" t="s">
        <v>41</v>
      </c>
      <c r="I10" s="22" t="s">
        <v>119</v>
      </c>
      <c r="J10" s="17"/>
      <c r="K10" s="17" t="str">
        <f>"62,5"</f>
        <v>62,5</v>
      </c>
      <c r="L10" s="17" t="str">
        <f>"41,8344"</f>
        <v>41,8344</v>
      </c>
      <c r="M10" s="16" t="s">
        <v>199</v>
      </c>
    </row>
    <row r="11" spans="1:13">
      <c r="A11" s="21" t="s">
        <v>98</v>
      </c>
      <c r="B11" s="20" t="s">
        <v>346</v>
      </c>
      <c r="C11" s="20" t="s">
        <v>347</v>
      </c>
      <c r="D11" s="20" t="s">
        <v>348</v>
      </c>
      <c r="E11" s="20" t="s">
        <v>403</v>
      </c>
      <c r="F11" s="20" t="s">
        <v>298</v>
      </c>
      <c r="G11" s="25" t="s">
        <v>41</v>
      </c>
      <c r="H11" s="26" t="s">
        <v>42</v>
      </c>
      <c r="I11" s="26" t="s">
        <v>135</v>
      </c>
      <c r="J11" s="21"/>
      <c r="K11" s="21" t="str">
        <f>"60,0"</f>
        <v>60,0</v>
      </c>
      <c r="L11" s="21" t="str">
        <f>"40,7160"</f>
        <v>40,7160</v>
      </c>
      <c r="M11" s="20"/>
    </row>
    <row r="12" spans="1:13">
      <c r="B12" s="5" t="s">
        <v>33</v>
      </c>
    </row>
    <row r="13" spans="1:13" ht="16">
      <c r="A13" s="46" t="s">
        <v>59</v>
      </c>
      <c r="B13" s="46"/>
      <c r="C13" s="47"/>
      <c r="D13" s="47"/>
      <c r="E13" s="47"/>
      <c r="F13" s="47"/>
      <c r="G13" s="47"/>
      <c r="H13" s="47"/>
      <c r="I13" s="47"/>
      <c r="J13" s="47"/>
    </row>
    <row r="14" spans="1:13">
      <c r="A14" s="17" t="s">
        <v>32</v>
      </c>
      <c r="B14" s="16" t="s">
        <v>349</v>
      </c>
      <c r="C14" s="16" t="s">
        <v>350</v>
      </c>
      <c r="D14" s="16" t="s">
        <v>351</v>
      </c>
      <c r="E14" s="16" t="s">
        <v>403</v>
      </c>
      <c r="F14" s="16" t="s">
        <v>386</v>
      </c>
      <c r="G14" s="22" t="s">
        <v>42</v>
      </c>
      <c r="H14" s="22" t="s">
        <v>43</v>
      </c>
      <c r="I14" s="27" t="s">
        <v>55</v>
      </c>
      <c r="J14" s="17"/>
      <c r="K14" s="17" t="str">
        <f>"70,0"</f>
        <v>70,0</v>
      </c>
      <c r="L14" s="17" t="str">
        <f>"42,8575"</f>
        <v>42,8575</v>
      </c>
      <c r="M14" s="16"/>
    </row>
    <row r="15" spans="1:13">
      <c r="A15" s="19" t="s">
        <v>32</v>
      </c>
      <c r="B15" s="18" t="s">
        <v>352</v>
      </c>
      <c r="C15" s="18" t="s">
        <v>383</v>
      </c>
      <c r="D15" s="18" t="s">
        <v>353</v>
      </c>
      <c r="E15" s="18" t="s">
        <v>406</v>
      </c>
      <c r="F15" s="18" t="s">
        <v>394</v>
      </c>
      <c r="G15" s="23" t="s">
        <v>41</v>
      </c>
      <c r="H15" s="23" t="s">
        <v>42</v>
      </c>
      <c r="I15" s="24" t="s">
        <v>135</v>
      </c>
      <c r="J15" s="19"/>
      <c r="K15" s="19" t="str">
        <f>"65,0"</f>
        <v>65,0</v>
      </c>
      <c r="L15" s="19" t="str">
        <f>"42,9210"</f>
        <v>42,9210</v>
      </c>
      <c r="M15" s="18"/>
    </row>
    <row r="16" spans="1:13">
      <c r="A16" s="21" t="s">
        <v>98</v>
      </c>
      <c r="B16" s="20" t="s">
        <v>354</v>
      </c>
      <c r="C16" s="20" t="s">
        <v>384</v>
      </c>
      <c r="D16" s="20" t="s">
        <v>355</v>
      </c>
      <c r="E16" s="20" t="s">
        <v>406</v>
      </c>
      <c r="F16" s="20" t="s">
        <v>393</v>
      </c>
      <c r="G16" s="26" t="s">
        <v>42</v>
      </c>
      <c r="H16" s="25" t="s">
        <v>42</v>
      </c>
      <c r="I16" s="26" t="s">
        <v>135</v>
      </c>
      <c r="J16" s="21"/>
      <c r="K16" s="21" t="str">
        <f>"65,0"</f>
        <v>65,0</v>
      </c>
      <c r="L16" s="21" t="str">
        <f>"40,5657"</f>
        <v>40,5657</v>
      </c>
      <c r="M16" s="20"/>
    </row>
    <row r="17" spans="1:13">
      <c r="B17" s="5" t="s">
        <v>33</v>
      </c>
    </row>
    <row r="18" spans="1:13" ht="16">
      <c r="A18" s="46" t="s">
        <v>71</v>
      </c>
      <c r="B18" s="46"/>
      <c r="C18" s="47"/>
      <c r="D18" s="47"/>
      <c r="E18" s="47"/>
      <c r="F18" s="47"/>
      <c r="G18" s="47"/>
      <c r="H18" s="47"/>
      <c r="I18" s="47"/>
      <c r="J18" s="47"/>
    </row>
    <row r="19" spans="1:13">
      <c r="A19" s="8" t="s">
        <v>32</v>
      </c>
      <c r="B19" s="7" t="s">
        <v>356</v>
      </c>
      <c r="C19" s="7" t="s">
        <v>357</v>
      </c>
      <c r="D19" s="7" t="s">
        <v>358</v>
      </c>
      <c r="E19" s="7" t="s">
        <v>403</v>
      </c>
      <c r="F19" s="7" t="s">
        <v>391</v>
      </c>
      <c r="G19" s="15" t="s">
        <v>55</v>
      </c>
      <c r="H19" s="15" t="s">
        <v>215</v>
      </c>
      <c r="I19" s="14" t="s">
        <v>128</v>
      </c>
      <c r="J19" s="8"/>
      <c r="K19" s="8" t="str">
        <f>"77,5"</f>
        <v>77,5</v>
      </c>
      <c r="L19" s="8" t="str">
        <f>"45,6553"</f>
        <v>45,6553</v>
      </c>
      <c r="M19" s="7"/>
    </row>
    <row r="20" spans="1:13">
      <c r="B20" s="5" t="s">
        <v>33</v>
      </c>
    </row>
    <row r="21" spans="1:13">
      <c r="B21" s="5" t="s">
        <v>33</v>
      </c>
    </row>
    <row r="22" spans="1:13">
      <c r="B22" s="5" t="s">
        <v>33</v>
      </c>
    </row>
    <row r="23" spans="1:13" ht="18">
      <c r="B23" s="9" t="s">
        <v>23</v>
      </c>
      <c r="C23" s="9"/>
      <c r="F23" s="3"/>
    </row>
    <row r="24" spans="1:13" ht="16">
      <c r="B24" s="10" t="s">
        <v>24</v>
      </c>
      <c r="C24" s="10"/>
      <c r="F24" s="3"/>
    </row>
    <row r="25" spans="1:13" ht="14">
      <c r="B25" s="11"/>
      <c r="C25" s="12" t="s">
        <v>25</v>
      </c>
      <c r="F25" s="3"/>
    </row>
    <row r="26" spans="1:13" ht="14">
      <c r="B26" s="13" t="s">
        <v>26</v>
      </c>
      <c r="C26" s="13" t="s">
        <v>27</v>
      </c>
      <c r="D26" s="13" t="s">
        <v>395</v>
      </c>
      <c r="E26" s="13" t="s">
        <v>163</v>
      </c>
      <c r="F26" s="13" t="s">
        <v>164</v>
      </c>
    </row>
    <row r="27" spans="1:13">
      <c r="B27" s="5" t="s">
        <v>356</v>
      </c>
      <c r="C27" s="5" t="s">
        <v>25</v>
      </c>
      <c r="D27" s="6" t="s">
        <v>95</v>
      </c>
      <c r="E27" s="6" t="s">
        <v>215</v>
      </c>
      <c r="F27" s="6" t="s">
        <v>359</v>
      </c>
    </row>
    <row r="28" spans="1:13">
      <c r="B28" s="5" t="s">
        <v>349</v>
      </c>
      <c r="C28" s="5" t="s">
        <v>25</v>
      </c>
      <c r="D28" s="6" t="s">
        <v>94</v>
      </c>
      <c r="E28" s="6" t="s">
        <v>43</v>
      </c>
      <c r="F28" s="6" t="s">
        <v>360</v>
      </c>
    </row>
    <row r="29" spans="1:13">
      <c r="B29" s="5" t="s">
        <v>343</v>
      </c>
      <c r="C29" s="5" t="s">
        <v>25</v>
      </c>
      <c r="D29" s="6" t="s">
        <v>31</v>
      </c>
      <c r="E29" s="6" t="s">
        <v>119</v>
      </c>
      <c r="F29" s="6" t="s">
        <v>361</v>
      </c>
    </row>
    <row r="31" spans="1:13" ht="14">
      <c r="B31" s="11"/>
      <c r="C31" s="12" t="s">
        <v>96</v>
      </c>
    </row>
    <row r="32" spans="1:13" ht="14">
      <c r="B32" s="13" t="s">
        <v>26</v>
      </c>
      <c r="C32" s="13" t="s">
        <v>27</v>
      </c>
      <c r="D32" s="13" t="s">
        <v>395</v>
      </c>
      <c r="E32" s="13" t="s">
        <v>163</v>
      </c>
      <c r="F32" s="13" t="s">
        <v>164</v>
      </c>
    </row>
    <row r="33" spans="2:6">
      <c r="B33" s="5" t="s">
        <v>339</v>
      </c>
      <c r="C33" s="5" t="s">
        <v>362</v>
      </c>
      <c r="D33" s="6" t="s">
        <v>46</v>
      </c>
      <c r="E33" s="6" t="s">
        <v>105</v>
      </c>
      <c r="F33" s="6" t="s">
        <v>363</v>
      </c>
    </row>
    <row r="34" spans="2:6">
      <c r="B34" s="5" t="s">
        <v>352</v>
      </c>
      <c r="C34" s="5" t="s">
        <v>97</v>
      </c>
      <c r="D34" s="6" t="s">
        <v>94</v>
      </c>
      <c r="E34" s="6" t="s">
        <v>42</v>
      </c>
      <c r="F34" s="6" t="s">
        <v>364</v>
      </c>
    </row>
    <row r="35" spans="2:6">
      <c r="B35" s="5" t="s">
        <v>354</v>
      </c>
      <c r="C35" s="5" t="s">
        <v>97</v>
      </c>
      <c r="D35" s="6" t="s">
        <v>94</v>
      </c>
      <c r="E35" s="6" t="s">
        <v>42</v>
      </c>
      <c r="F35" s="6" t="s">
        <v>365</v>
      </c>
    </row>
    <row r="36" spans="2:6">
      <c r="B36" s="5" t="s">
        <v>33</v>
      </c>
    </row>
  </sheetData>
  <mergeCells count="15">
    <mergeCell ref="A9:J9"/>
    <mergeCell ref="A13:J13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15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8" style="5" bestFit="1" customWidth="1"/>
    <col min="22" max="16384" width="9.1640625" style="3"/>
  </cols>
  <sheetData>
    <row r="1" spans="1:21" s="2" customFormat="1" ht="29" customHeight="1">
      <c r="A1" s="33" t="s">
        <v>380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48" t="s">
        <v>2</v>
      </c>
    </row>
    <row r="4" spans="1:21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49"/>
    </row>
    <row r="5" spans="1:21" ht="16">
      <c r="A5" s="50" t="s">
        <v>47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8" t="s">
        <v>32</v>
      </c>
      <c r="B6" s="7" t="s">
        <v>48</v>
      </c>
      <c r="C6" s="7" t="s">
        <v>49</v>
      </c>
      <c r="D6" s="7" t="s">
        <v>50</v>
      </c>
      <c r="E6" s="7" t="s">
        <v>405</v>
      </c>
      <c r="F6" s="7" t="s">
        <v>51</v>
      </c>
      <c r="G6" s="15" t="s">
        <v>52</v>
      </c>
      <c r="H6" s="15" t="s">
        <v>53</v>
      </c>
      <c r="I6" s="15" t="s">
        <v>54</v>
      </c>
      <c r="J6" s="8"/>
      <c r="K6" s="15" t="s">
        <v>43</v>
      </c>
      <c r="L6" s="15" t="s">
        <v>55</v>
      </c>
      <c r="M6" s="15" t="s">
        <v>56</v>
      </c>
      <c r="N6" s="8"/>
      <c r="O6" s="15" t="s">
        <v>57</v>
      </c>
      <c r="P6" s="15" t="s">
        <v>38</v>
      </c>
      <c r="Q6" s="14" t="s">
        <v>58</v>
      </c>
      <c r="R6" s="8"/>
      <c r="S6" s="8" t="str">
        <f>"265,0"</f>
        <v>265,0</v>
      </c>
      <c r="T6" s="8" t="str">
        <f>"311,7990"</f>
        <v>311,7990</v>
      </c>
      <c r="U6" s="7" t="s">
        <v>398</v>
      </c>
    </row>
    <row r="7" spans="1:21">
      <c r="B7" s="5" t="s">
        <v>33</v>
      </c>
    </row>
    <row r="8" spans="1:21" ht="16">
      <c r="A8" s="46" t="s">
        <v>59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8" t="s">
        <v>32</v>
      </c>
      <c r="B9" s="7" t="s">
        <v>60</v>
      </c>
      <c r="C9" s="7" t="s">
        <v>61</v>
      </c>
      <c r="D9" s="7" t="s">
        <v>62</v>
      </c>
      <c r="E9" s="7" t="s">
        <v>403</v>
      </c>
      <c r="F9" s="7" t="s">
        <v>369</v>
      </c>
      <c r="G9" s="15" t="s">
        <v>63</v>
      </c>
      <c r="H9" s="15" t="s">
        <v>15</v>
      </c>
      <c r="I9" s="14" t="s">
        <v>64</v>
      </c>
      <c r="J9" s="8"/>
      <c r="K9" s="15" t="s">
        <v>65</v>
      </c>
      <c r="L9" s="15" t="s">
        <v>66</v>
      </c>
      <c r="M9" s="15" t="s">
        <v>67</v>
      </c>
      <c r="N9" s="8"/>
      <c r="O9" s="15" t="s">
        <v>68</v>
      </c>
      <c r="P9" s="15" t="s">
        <v>16</v>
      </c>
      <c r="Q9" s="15" t="s">
        <v>69</v>
      </c>
      <c r="R9" s="8"/>
      <c r="S9" s="8" t="str">
        <f>"687,5"</f>
        <v>687,5</v>
      </c>
      <c r="T9" s="8" t="str">
        <f>"440,8938"</f>
        <v>440,8938</v>
      </c>
      <c r="U9" s="7" t="s">
        <v>70</v>
      </c>
    </row>
    <row r="10" spans="1:21">
      <c r="B10" s="5" t="s">
        <v>33</v>
      </c>
    </row>
    <row r="11" spans="1:21" ht="16">
      <c r="A11" s="46" t="s">
        <v>71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1">
      <c r="A12" s="17" t="s">
        <v>32</v>
      </c>
      <c r="B12" s="16" t="s">
        <v>72</v>
      </c>
      <c r="C12" s="16" t="s">
        <v>73</v>
      </c>
      <c r="D12" s="16" t="s">
        <v>74</v>
      </c>
      <c r="E12" s="16" t="s">
        <v>403</v>
      </c>
      <c r="F12" s="16" t="s">
        <v>369</v>
      </c>
      <c r="G12" s="22" t="s">
        <v>66</v>
      </c>
      <c r="H12" s="22" t="s">
        <v>75</v>
      </c>
      <c r="I12" s="22" t="s">
        <v>76</v>
      </c>
      <c r="J12" s="17"/>
      <c r="K12" s="22" t="s">
        <v>77</v>
      </c>
      <c r="L12" s="22" t="s">
        <v>19</v>
      </c>
      <c r="M12" s="22" t="s">
        <v>78</v>
      </c>
      <c r="N12" s="17"/>
      <c r="O12" s="22" t="s">
        <v>22</v>
      </c>
      <c r="P12" s="22" t="s">
        <v>68</v>
      </c>
      <c r="Q12" s="22" t="s">
        <v>15</v>
      </c>
      <c r="R12" s="17"/>
      <c r="S12" s="17" t="str">
        <f>"597,5"</f>
        <v>597,5</v>
      </c>
      <c r="T12" s="17" t="str">
        <f>"373,8557"</f>
        <v>373,8557</v>
      </c>
      <c r="U12" s="16"/>
    </row>
    <row r="13" spans="1:21">
      <c r="A13" s="19" t="s">
        <v>98</v>
      </c>
      <c r="B13" s="18" t="s">
        <v>79</v>
      </c>
      <c r="C13" s="18" t="s">
        <v>80</v>
      </c>
      <c r="D13" s="18" t="s">
        <v>81</v>
      </c>
      <c r="E13" s="18" t="s">
        <v>403</v>
      </c>
      <c r="F13" s="18" t="s">
        <v>369</v>
      </c>
      <c r="G13" s="23" t="s">
        <v>20</v>
      </c>
      <c r="H13" s="23" t="s">
        <v>22</v>
      </c>
      <c r="I13" s="24" t="s">
        <v>14</v>
      </c>
      <c r="J13" s="19"/>
      <c r="K13" s="23" t="s">
        <v>58</v>
      </c>
      <c r="L13" s="23" t="s">
        <v>40</v>
      </c>
      <c r="M13" s="23" t="s">
        <v>82</v>
      </c>
      <c r="N13" s="19"/>
      <c r="O13" s="23" t="s">
        <v>83</v>
      </c>
      <c r="P13" s="23" t="s">
        <v>68</v>
      </c>
      <c r="Q13" s="24" t="s">
        <v>64</v>
      </c>
      <c r="R13" s="19"/>
      <c r="S13" s="19" t="str">
        <f>"580,0"</f>
        <v>580,0</v>
      </c>
      <c r="T13" s="19" t="str">
        <f>"356,2360"</f>
        <v>356,2360</v>
      </c>
      <c r="U13" s="18" t="s">
        <v>84</v>
      </c>
    </row>
    <row r="14" spans="1:21">
      <c r="A14" s="21" t="s">
        <v>32</v>
      </c>
      <c r="B14" s="20" t="s">
        <v>85</v>
      </c>
      <c r="C14" s="20" t="s">
        <v>86</v>
      </c>
      <c r="D14" s="20" t="s">
        <v>87</v>
      </c>
      <c r="E14" s="20" t="s">
        <v>406</v>
      </c>
      <c r="F14" s="20" t="s">
        <v>386</v>
      </c>
      <c r="G14" s="25" t="s">
        <v>88</v>
      </c>
      <c r="H14" s="25" t="s">
        <v>89</v>
      </c>
      <c r="I14" s="25" t="s">
        <v>90</v>
      </c>
      <c r="J14" s="21"/>
      <c r="K14" s="25" t="s">
        <v>77</v>
      </c>
      <c r="L14" s="25" t="s">
        <v>19</v>
      </c>
      <c r="M14" s="26" t="s">
        <v>78</v>
      </c>
      <c r="N14" s="21"/>
      <c r="O14" s="25" t="s">
        <v>77</v>
      </c>
      <c r="P14" s="25" t="s">
        <v>19</v>
      </c>
      <c r="Q14" s="25" t="s">
        <v>88</v>
      </c>
      <c r="R14" s="21"/>
      <c r="S14" s="21" t="str">
        <f>"495,0"</f>
        <v>495,0</v>
      </c>
      <c r="T14" s="21" t="str">
        <f>"304,7532"</f>
        <v>304,7532</v>
      </c>
      <c r="U14" s="20" t="s">
        <v>91</v>
      </c>
    </row>
    <row r="15" spans="1:21">
      <c r="B15" s="5" t="s">
        <v>33</v>
      </c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7" style="5" bestFit="1" customWidth="1"/>
    <col min="7" max="9" width="5.5" style="6" customWidth="1"/>
    <col min="10" max="10" width="4.83203125" style="6" customWidth="1"/>
    <col min="11" max="13" width="4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8.83203125" style="5" customWidth="1"/>
    <col min="22" max="16384" width="9.1640625" style="3"/>
  </cols>
  <sheetData>
    <row r="1" spans="1:21" s="2" customFormat="1" ht="29" customHeight="1">
      <c r="A1" s="33" t="s">
        <v>381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48" t="s">
        <v>2</v>
      </c>
    </row>
    <row r="4" spans="1:21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49"/>
    </row>
    <row r="5" spans="1:21" ht="16">
      <c r="A5" s="50" t="s">
        <v>34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8" t="s">
        <v>32</v>
      </c>
      <c r="B6" s="7" t="s">
        <v>35</v>
      </c>
      <c r="C6" s="7" t="s">
        <v>36</v>
      </c>
      <c r="D6" s="7" t="s">
        <v>37</v>
      </c>
      <c r="E6" s="7" t="s">
        <v>405</v>
      </c>
      <c r="F6" s="7" t="s">
        <v>369</v>
      </c>
      <c r="G6" s="15" t="s">
        <v>38</v>
      </c>
      <c r="H6" s="14" t="s">
        <v>39</v>
      </c>
      <c r="I6" s="14" t="s">
        <v>40</v>
      </c>
      <c r="J6" s="8"/>
      <c r="K6" s="15" t="s">
        <v>41</v>
      </c>
      <c r="L6" s="15" t="s">
        <v>42</v>
      </c>
      <c r="M6" s="14" t="s">
        <v>43</v>
      </c>
      <c r="N6" s="8"/>
      <c r="O6" s="15" t="s">
        <v>38</v>
      </c>
      <c r="P6" s="15" t="s">
        <v>39</v>
      </c>
      <c r="Q6" s="15" t="s">
        <v>44</v>
      </c>
      <c r="R6" s="8"/>
      <c r="S6" s="8" t="str">
        <f>"285,0"</f>
        <v>285,0</v>
      </c>
      <c r="T6" s="8" t="str">
        <f>"211,0710"</f>
        <v>211,0710</v>
      </c>
      <c r="U6" s="7" t="s">
        <v>45</v>
      </c>
    </row>
    <row r="7" spans="1:21">
      <c r="B7" s="5" t="s">
        <v>33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Лист5">
    <pageSetUpPr fitToPage="1"/>
  </sheetPr>
  <dimension ref="A1:U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4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33" t="s">
        <v>382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48" t="s">
        <v>2</v>
      </c>
    </row>
    <row r="4" spans="1:21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49"/>
    </row>
    <row r="5" spans="1:21" ht="16">
      <c r="A5" s="50" t="s">
        <v>10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8" t="s">
        <v>32</v>
      </c>
      <c r="B6" s="7" t="s">
        <v>11</v>
      </c>
      <c r="C6" s="7" t="s">
        <v>12</v>
      </c>
      <c r="D6" s="7" t="s">
        <v>13</v>
      </c>
      <c r="E6" s="7" t="s">
        <v>403</v>
      </c>
      <c r="F6" s="7" t="s">
        <v>392</v>
      </c>
      <c r="G6" s="14" t="s">
        <v>14</v>
      </c>
      <c r="H6" s="15" t="s">
        <v>15</v>
      </c>
      <c r="I6" s="15" t="s">
        <v>16</v>
      </c>
      <c r="J6" s="8"/>
      <c r="K6" s="15" t="s">
        <v>17</v>
      </c>
      <c r="L6" s="15" t="s">
        <v>18</v>
      </c>
      <c r="M6" s="15" t="s">
        <v>19</v>
      </c>
      <c r="N6" s="8"/>
      <c r="O6" s="15" t="s">
        <v>20</v>
      </c>
      <c r="P6" s="15" t="s">
        <v>21</v>
      </c>
      <c r="Q6" s="14" t="s">
        <v>22</v>
      </c>
      <c r="R6" s="8"/>
      <c r="S6" s="8" t="str">
        <f>"615,0"</f>
        <v>615,0</v>
      </c>
      <c r="T6" s="8" t="str">
        <f>"416,6010"</f>
        <v>416,6010</v>
      </c>
      <c r="U6" s="7"/>
    </row>
    <row r="7" spans="1:21">
      <c r="B7" s="5" t="s">
        <v>33</v>
      </c>
    </row>
  </sheetData>
  <mergeCells count="14">
    <mergeCell ref="A5:R5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6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8" width="5.5" style="6" customWidth="1"/>
    <col min="9" max="9" width="4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33" t="s">
        <v>372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</v>
      </c>
      <c r="P3" s="45" t="s">
        <v>3</v>
      </c>
      <c r="Q3" s="48" t="s">
        <v>2</v>
      </c>
    </row>
    <row r="4" spans="1:17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49"/>
    </row>
    <row r="5" spans="1:17" ht="16">
      <c r="A5" s="50" t="s">
        <v>124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8" t="s">
        <v>32</v>
      </c>
      <c r="B6" s="7" t="s">
        <v>330</v>
      </c>
      <c r="C6" s="7" t="s">
        <v>331</v>
      </c>
      <c r="D6" s="7" t="s">
        <v>332</v>
      </c>
      <c r="E6" s="7" t="s">
        <v>407</v>
      </c>
      <c r="F6" s="7" t="s">
        <v>389</v>
      </c>
      <c r="G6" s="15" t="s">
        <v>105</v>
      </c>
      <c r="H6" s="14" t="s">
        <v>198</v>
      </c>
      <c r="I6" s="14" t="s">
        <v>198</v>
      </c>
      <c r="J6" s="8"/>
      <c r="K6" s="15" t="s">
        <v>122</v>
      </c>
      <c r="L6" s="15" t="s">
        <v>333</v>
      </c>
      <c r="M6" s="15" t="s">
        <v>82</v>
      </c>
      <c r="N6" s="8"/>
      <c r="O6" s="8" t="str">
        <f>"175,0"</f>
        <v>175,0</v>
      </c>
      <c r="P6" s="8" t="str">
        <f>"275,3342"</f>
        <v>275,3342</v>
      </c>
      <c r="Q6" s="7" t="s">
        <v>107</v>
      </c>
    </row>
    <row r="7" spans="1:17">
      <c r="B7" s="5" t="s">
        <v>33</v>
      </c>
    </row>
    <row r="8" spans="1:17" ht="16">
      <c r="A8" s="46" t="s">
        <v>71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8" t="s">
        <v>32</v>
      </c>
      <c r="B9" s="7" t="s">
        <v>303</v>
      </c>
      <c r="C9" s="7" t="s">
        <v>334</v>
      </c>
      <c r="D9" s="7" t="s">
        <v>305</v>
      </c>
      <c r="E9" s="7" t="s">
        <v>406</v>
      </c>
      <c r="F9" s="7" t="s">
        <v>306</v>
      </c>
      <c r="G9" s="15" t="s">
        <v>18</v>
      </c>
      <c r="H9" s="14" t="s">
        <v>78</v>
      </c>
      <c r="I9" s="8"/>
      <c r="J9" s="8"/>
      <c r="K9" s="14" t="s">
        <v>307</v>
      </c>
      <c r="L9" s="15" t="s">
        <v>307</v>
      </c>
      <c r="M9" s="14" t="s">
        <v>308</v>
      </c>
      <c r="N9" s="8"/>
      <c r="O9" s="8" t="str">
        <f>"420,0"</f>
        <v>420,0</v>
      </c>
      <c r="P9" s="8" t="str">
        <f>"256,9560"</f>
        <v>256,9560</v>
      </c>
      <c r="Q9" s="7"/>
    </row>
    <row r="10" spans="1:17">
      <c r="B10" s="5" t="s">
        <v>33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54"/>
  <sheetViews>
    <sheetView topLeftCell="A30" workbookViewId="0">
      <selection activeCell="E44" sqref="E44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9.8320312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33" t="s">
        <v>376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8</v>
      </c>
      <c r="H3" s="45"/>
      <c r="I3" s="45"/>
      <c r="J3" s="45"/>
      <c r="K3" s="54" t="s">
        <v>165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55"/>
      <c r="L4" s="44"/>
      <c r="M4" s="49"/>
    </row>
    <row r="5" spans="1:13" ht="16">
      <c r="A5" s="50" t="s">
        <v>47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32</v>
      </c>
      <c r="B6" s="7" t="s">
        <v>195</v>
      </c>
      <c r="C6" s="7" t="s">
        <v>196</v>
      </c>
      <c r="D6" s="7" t="s">
        <v>197</v>
      </c>
      <c r="E6" s="7" t="s">
        <v>403</v>
      </c>
      <c r="F6" s="7" t="s">
        <v>388</v>
      </c>
      <c r="G6" s="15" t="s">
        <v>198</v>
      </c>
      <c r="H6" s="15" t="s">
        <v>41</v>
      </c>
      <c r="I6" s="15" t="s">
        <v>119</v>
      </c>
      <c r="J6" s="8"/>
      <c r="K6" s="28" t="str">
        <f>"62,5"</f>
        <v>62,5</v>
      </c>
      <c r="L6" s="8" t="str">
        <f>"75,9937"</f>
        <v>75,9937</v>
      </c>
      <c r="M6" s="7" t="s">
        <v>199</v>
      </c>
    </row>
    <row r="7" spans="1:13">
      <c r="B7" s="5" t="s">
        <v>33</v>
      </c>
    </row>
    <row r="8" spans="1:13" ht="16">
      <c r="A8" s="46" t="s">
        <v>124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17" t="s">
        <v>32</v>
      </c>
      <c r="B9" s="16" t="s">
        <v>200</v>
      </c>
      <c r="C9" s="16" t="s">
        <v>201</v>
      </c>
      <c r="D9" s="16" t="s">
        <v>202</v>
      </c>
      <c r="E9" s="16" t="s">
        <v>402</v>
      </c>
      <c r="F9" s="16" t="s">
        <v>386</v>
      </c>
      <c r="G9" s="22" t="s">
        <v>119</v>
      </c>
      <c r="H9" s="22" t="s">
        <v>135</v>
      </c>
      <c r="I9" s="27" t="s">
        <v>43</v>
      </c>
      <c r="J9" s="17"/>
      <c r="K9" s="30" t="str">
        <f>"67,5"</f>
        <v>67,5</v>
      </c>
      <c r="L9" s="17" t="str">
        <f>"75,8430"</f>
        <v>75,8430</v>
      </c>
      <c r="M9" s="16" t="s">
        <v>203</v>
      </c>
    </row>
    <row r="10" spans="1:13">
      <c r="A10" s="21" t="s">
        <v>98</v>
      </c>
      <c r="B10" s="20" t="s">
        <v>204</v>
      </c>
      <c r="C10" s="20" t="s">
        <v>205</v>
      </c>
      <c r="D10" s="20" t="s">
        <v>206</v>
      </c>
      <c r="E10" s="20" t="s">
        <v>402</v>
      </c>
      <c r="F10" s="20" t="s">
        <v>369</v>
      </c>
      <c r="G10" s="25" t="s">
        <v>113</v>
      </c>
      <c r="H10" s="25" t="s">
        <v>114</v>
      </c>
      <c r="I10" s="26" t="s">
        <v>105</v>
      </c>
      <c r="J10" s="21"/>
      <c r="K10" s="31" t="str">
        <f>"47,5"</f>
        <v>47,5</v>
      </c>
      <c r="L10" s="21" t="str">
        <f>"54,0835"</f>
        <v>54,0835</v>
      </c>
      <c r="M10" s="20" t="s">
        <v>207</v>
      </c>
    </row>
    <row r="11" spans="1:13">
      <c r="B11" s="5" t="s">
        <v>33</v>
      </c>
    </row>
    <row r="12" spans="1:13" ht="16">
      <c r="A12" s="46" t="s">
        <v>208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17" t="s">
        <v>32</v>
      </c>
      <c r="B13" s="16" t="s">
        <v>209</v>
      </c>
      <c r="C13" s="16" t="s">
        <v>210</v>
      </c>
      <c r="D13" s="16" t="s">
        <v>211</v>
      </c>
      <c r="E13" s="16" t="s">
        <v>404</v>
      </c>
      <c r="F13" s="16" t="s">
        <v>369</v>
      </c>
      <c r="G13" s="22" t="s">
        <v>41</v>
      </c>
      <c r="H13" s="27" t="s">
        <v>42</v>
      </c>
      <c r="I13" s="27" t="s">
        <v>42</v>
      </c>
      <c r="J13" s="17"/>
      <c r="K13" s="30" t="str">
        <f>"60,0"</f>
        <v>60,0</v>
      </c>
      <c r="L13" s="17" t="str">
        <f>"65,5500"</f>
        <v>65,5500</v>
      </c>
      <c r="M13" s="16"/>
    </row>
    <row r="14" spans="1:13">
      <c r="A14" s="19" t="s">
        <v>32</v>
      </c>
      <c r="B14" s="18" t="s">
        <v>212</v>
      </c>
      <c r="C14" s="18" t="s">
        <v>213</v>
      </c>
      <c r="D14" s="18" t="s">
        <v>214</v>
      </c>
      <c r="E14" s="18" t="s">
        <v>403</v>
      </c>
      <c r="F14" s="18" t="s">
        <v>369</v>
      </c>
      <c r="G14" s="23" t="s">
        <v>56</v>
      </c>
      <c r="H14" s="24" t="s">
        <v>215</v>
      </c>
      <c r="I14" s="24" t="s">
        <v>215</v>
      </c>
      <c r="J14" s="19"/>
      <c r="K14" s="32" t="str">
        <f>"75,0"</f>
        <v>75,0</v>
      </c>
      <c r="L14" s="19" t="str">
        <f>"78,6825"</f>
        <v>78,6825</v>
      </c>
      <c r="M14" s="18"/>
    </row>
    <row r="15" spans="1:13">
      <c r="A15" s="21" t="s">
        <v>32</v>
      </c>
      <c r="B15" s="20" t="s">
        <v>216</v>
      </c>
      <c r="C15" s="20" t="s">
        <v>217</v>
      </c>
      <c r="D15" s="20" t="s">
        <v>218</v>
      </c>
      <c r="E15" s="20" t="s">
        <v>406</v>
      </c>
      <c r="F15" s="20" t="s">
        <v>385</v>
      </c>
      <c r="G15" s="26" t="s">
        <v>113</v>
      </c>
      <c r="H15" s="25" t="s">
        <v>114</v>
      </c>
      <c r="I15" s="25" t="s">
        <v>105</v>
      </c>
      <c r="J15" s="21"/>
      <c r="K15" s="31" t="str">
        <f>"50,0"</f>
        <v>50,0</v>
      </c>
      <c r="L15" s="21" t="str">
        <f>"51,2851"</f>
        <v>51,2851</v>
      </c>
      <c r="M15" s="20"/>
    </row>
    <row r="16" spans="1:13">
      <c r="B16" s="5" t="s">
        <v>33</v>
      </c>
    </row>
    <row r="17" spans="1:13" ht="16">
      <c r="A17" s="46" t="s">
        <v>47</v>
      </c>
      <c r="B17" s="46"/>
      <c r="C17" s="47"/>
      <c r="D17" s="47"/>
      <c r="E17" s="47"/>
      <c r="F17" s="47"/>
      <c r="G17" s="47"/>
      <c r="H17" s="47"/>
      <c r="I17" s="47"/>
      <c r="J17" s="47"/>
    </row>
    <row r="18" spans="1:13">
      <c r="A18" s="8" t="s">
        <v>32</v>
      </c>
      <c r="B18" s="7" t="s">
        <v>219</v>
      </c>
      <c r="C18" s="7" t="s">
        <v>220</v>
      </c>
      <c r="D18" s="7" t="s">
        <v>221</v>
      </c>
      <c r="E18" s="7" t="s">
        <v>406</v>
      </c>
      <c r="F18" s="7" t="s">
        <v>385</v>
      </c>
      <c r="G18" s="15" t="s">
        <v>119</v>
      </c>
      <c r="H18" s="15" t="s">
        <v>42</v>
      </c>
      <c r="I18" s="15" t="s">
        <v>135</v>
      </c>
      <c r="J18" s="8"/>
      <c r="K18" s="28" t="str">
        <f>"67,5"</f>
        <v>67,5</v>
      </c>
      <c r="L18" s="8" t="str">
        <f>"67,0169"</f>
        <v>67,0169</v>
      </c>
      <c r="M18" s="7"/>
    </row>
    <row r="19" spans="1:13">
      <c r="B19" s="5" t="s">
        <v>33</v>
      </c>
    </row>
    <row r="20" spans="1:13" ht="16">
      <c r="A20" s="46" t="s">
        <v>34</v>
      </c>
      <c r="B20" s="46"/>
      <c r="C20" s="47"/>
      <c r="D20" s="47"/>
      <c r="E20" s="47"/>
      <c r="F20" s="47"/>
      <c r="G20" s="47"/>
      <c r="H20" s="47"/>
      <c r="I20" s="47"/>
      <c r="J20" s="47"/>
    </row>
    <row r="21" spans="1:13">
      <c r="A21" s="8" t="s">
        <v>32</v>
      </c>
      <c r="B21" s="7" t="s">
        <v>222</v>
      </c>
      <c r="C21" s="7" t="s">
        <v>223</v>
      </c>
      <c r="D21" s="7" t="s">
        <v>224</v>
      </c>
      <c r="E21" s="7" t="s">
        <v>403</v>
      </c>
      <c r="F21" s="7" t="s">
        <v>385</v>
      </c>
      <c r="G21" s="15" t="s">
        <v>38</v>
      </c>
      <c r="H21" s="15" t="s">
        <v>58</v>
      </c>
      <c r="I21" s="14" t="s">
        <v>225</v>
      </c>
      <c r="J21" s="8"/>
      <c r="K21" s="28" t="str">
        <f>"105,0"</f>
        <v>105,0</v>
      </c>
      <c r="L21" s="8" t="str">
        <f>"75,7470"</f>
        <v>75,7470</v>
      </c>
      <c r="M21" s="7"/>
    </row>
    <row r="22" spans="1:13">
      <c r="B22" s="5" t="s">
        <v>33</v>
      </c>
    </row>
    <row r="23" spans="1:13" ht="16">
      <c r="A23" s="46" t="s">
        <v>10</v>
      </c>
      <c r="B23" s="46"/>
      <c r="C23" s="47"/>
      <c r="D23" s="47"/>
      <c r="E23" s="47"/>
      <c r="F23" s="47"/>
      <c r="G23" s="47"/>
      <c r="H23" s="47"/>
      <c r="I23" s="47"/>
      <c r="J23" s="47"/>
    </row>
    <row r="24" spans="1:13">
      <c r="A24" s="17" t="s">
        <v>277</v>
      </c>
      <c r="B24" s="16" t="s">
        <v>226</v>
      </c>
      <c r="C24" s="16" t="s">
        <v>227</v>
      </c>
      <c r="D24" s="16" t="s">
        <v>228</v>
      </c>
      <c r="E24" s="16" t="s">
        <v>404</v>
      </c>
      <c r="F24" s="16" t="s">
        <v>369</v>
      </c>
      <c r="G24" s="27" t="s">
        <v>38</v>
      </c>
      <c r="H24" s="27" t="s">
        <v>38</v>
      </c>
      <c r="I24" s="27" t="s">
        <v>38</v>
      </c>
      <c r="J24" s="17"/>
      <c r="K24" s="30">
        <v>0</v>
      </c>
      <c r="L24" s="17" t="str">
        <f>"0,0000"</f>
        <v>0,0000</v>
      </c>
      <c r="M24" s="16" t="s">
        <v>45</v>
      </c>
    </row>
    <row r="25" spans="1:13">
      <c r="A25" s="19" t="s">
        <v>32</v>
      </c>
      <c r="B25" s="18" t="s">
        <v>229</v>
      </c>
      <c r="C25" s="18" t="s">
        <v>230</v>
      </c>
      <c r="D25" s="18" t="s">
        <v>231</v>
      </c>
      <c r="E25" s="18" t="s">
        <v>403</v>
      </c>
      <c r="F25" s="18" t="s">
        <v>385</v>
      </c>
      <c r="G25" s="23" t="s">
        <v>88</v>
      </c>
      <c r="H25" s="23" t="s">
        <v>89</v>
      </c>
      <c r="I25" s="23" t="s">
        <v>65</v>
      </c>
      <c r="J25" s="19"/>
      <c r="K25" s="32" t="str">
        <f>"172,5"</f>
        <v>172,5</v>
      </c>
      <c r="L25" s="19" t="str">
        <f>"116,3340"</f>
        <v>116,3340</v>
      </c>
      <c r="M25" s="18"/>
    </row>
    <row r="26" spans="1:13">
      <c r="A26" s="19" t="s">
        <v>98</v>
      </c>
      <c r="B26" s="18" t="s">
        <v>232</v>
      </c>
      <c r="C26" s="18" t="s">
        <v>233</v>
      </c>
      <c r="D26" s="18" t="s">
        <v>234</v>
      </c>
      <c r="E26" s="18" t="s">
        <v>403</v>
      </c>
      <c r="F26" s="18" t="s">
        <v>385</v>
      </c>
      <c r="G26" s="23" t="s">
        <v>142</v>
      </c>
      <c r="H26" s="23" t="s">
        <v>17</v>
      </c>
      <c r="I26" s="23" t="s">
        <v>77</v>
      </c>
      <c r="J26" s="19"/>
      <c r="K26" s="32" t="str">
        <f>"145,0"</f>
        <v>145,0</v>
      </c>
      <c r="L26" s="19" t="str">
        <f>"98,0780"</f>
        <v>98,0780</v>
      </c>
      <c r="M26" s="18"/>
    </row>
    <row r="27" spans="1:13">
      <c r="A27" s="19" t="s">
        <v>278</v>
      </c>
      <c r="B27" s="18" t="s">
        <v>235</v>
      </c>
      <c r="C27" s="18" t="s">
        <v>236</v>
      </c>
      <c r="D27" s="18" t="s">
        <v>237</v>
      </c>
      <c r="E27" s="18" t="s">
        <v>403</v>
      </c>
      <c r="F27" s="18" t="s">
        <v>388</v>
      </c>
      <c r="G27" s="24" t="s">
        <v>54</v>
      </c>
      <c r="H27" s="23" t="s">
        <v>54</v>
      </c>
      <c r="I27" s="24" t="s">
        <v>38</v>
      </c>
      <c r="J27" s="19"/>
      <c r="K27" s="32" t="str">
        <f>"90,0"</f>
        <v>90,0</v>
      </c>
      <c r="L27" s="19" t="str">
        <f>"61,1100"</f>
        <v>61,1100</v>
      </c>
      <c r="M27" s="18" t="s">
        <v>238</v>
      </c>
    </row>
    <row r="28" spans="1:13">
      <c r="A28" s="21" t="s">
        <v>32</v>
      </c>
      <c r="B28" s="20" t="s">
        <v>239</v>
      </c>
      <c r="C28" s="20" t="s">
        <v>240</v>
      </c>
      <c r="D28" s="20" t="s">
        <v>241</v>
      </c>
      <c r="E28" s="20" t="s">
        <v>406</v>
      </c>
      <c r="F28" s="20" t="s">
        <v>385</v>
      </c>
      <c r="G28" s="25" t="s">
        <v>53</v>
      </c>
      <c r="H28" s="25" t="s">
        <v>112</v>
      </c>
      <c r="I28" s="25" t="s">
        <v>54</v>
      </c>
      <c r="J28" s="21"/>
      <c r="K28" s="31" t="str">
        <f>"90,0"</f>
        <v>90,0</v>
      </c>
      <c r="L28" s="21" t="str">
        <f>"65,0907"</f>
        <v>65,0907</v>
      </c>
      <c r="M28" s="20"/>
    </row>
    <row r="29" spans="1:13">
      <c r="B29" s="5" t="s">
        <v>33</v>
      </c>
    </row>
    <row r="30" spans="1:13" ht="16">
      <c r="A30" s="46" t="s">
        <v>59</v>
      </c>
      <c r="B30" s="46"/>
      <c r="C30" s="47"/>
      <c r="D30" s="47"/>
      <c r="E30" s="47"/>
      <c r="F30" s="47"/>
      <c r="G30" s="47"/>
      <c r="H30" s="47"/>
      <c r="I30" s="47"/>
      <c r="J30" s="47"/>
    </row>
    <row r="31" spans="1:13">
      <c r="A31" s="17" t="s">
        <v>32</v>
      </c>
      <c r="B31" s="16" t="s">
        <v>242</v>
      </c>
      <c r="C31" s="16" t="s">
        <v>243</v>
      </c>
      <c r="D31" s="16" t="s">
        <v>244</v>
      </c>
      <c r="E31" s="16" t="s">
        <v>403</v>
      </c>
      <c r="F31" s="16" t="s">
        <v>369</v>
      </c>
      <c r="G31" s="22" t="s">
        <v>18</v>
      </c>
      <c r="H31" s="22" t="s">
        <v>245</v>
      </c>
      <c r="I31" s="17"/>
      <c r="J31" s="17"/>
      <c r="K31" s="30" t="str">
        <f>"157,5"</f>
        <v>157,5</v>
      </c>
      <c r="L31" s="17" t="str">
        <f>"100,6583"</f>
        <v>100,6583</v>
      </c>
      <c r="M31" s="16"/>
    </row>
    <row r="32" spans="1:13">
      <c r="A32" s="19" t="s">
        <v>98</v>
      </c>
      <c r="B32" s="18" t="s">
        <v>246</v>
      </c>
      <c r="C32" s="18" t="s">
        <v>247</v>
      </c>
      <c r="D32" s="18" t="s">
        <v>248</v>
      </c>
      <c r="E32" s="18" t="s">
        <v>403</v>
      </c>
      <c r="F32" s="18" t="s">
        <v>369</v>
      </c>
      <c r="G32" s="24" t="s">
        <v>137</v>
      </c>
      <c r="H32" s="23" t="s">
        <v>137</v>
      </c>
      <c r="I32" s="23" t="s">
        <v>138</v>
      </c>
      <c r="J32" s="19"/>
      <c r="K32" s="32" t="str">
        <f>"147,5"</f>
        <v>147,5</v>
      </c>
      <c r="L32" s="19" t="str">
        <f>"95,2113"</f>
        <v>95,2113</v>
      </c>
      <c r="M32" s="18" t="s">
        <v>249</v>
      </c>
    </row>
    <row r="33" spans="1:13">
      <c r="A33" s="19" t="s">
        <v>278</v>
      </c>
      <c r="B33" s="18" t="s">
        <v>250</v>
      </c>
      <c r="C33" s="18" t="s">
        <v>251</v>
      </c>
      <c r="D33" s="18" t="s">
        <v>244</v>
      </c>
      <c r="E33" s="18" t="s">
        <v>403</v>
      </c>
      <c r="F33" s="18" t="s">
        <v>388</v>
      </c>
      <c r="G33" s="23" t="s">
        <v>17</v>
      </c>
      <c r="H33" s="23" t="s">
        <v>77</v>
      </c>
      <c r="I33" s="24" t="s">
        <v>138</v>
      </c>
      <c r="J33" s="19"/>
      <c r="K33" s="32" t="str">
        <f>"145,0"</f>
        <v>145,0</v>
      </c>
      <c r="L33" s="19" t="str">
        <f>"92,6695"</f>
        <v>92,6695</v>
      </c>
      <c r="M33" s="18" t="s">
        <v>199</v>
      </c>
    </row>
    <row r="34" spans="1:13">
      <c r="A34" s="19" t="s">
        <v>279</v>
      </c>
      <c r="B34" s="18" t="s">
        <v>252</v>
      </c>
      <c r="C34" s="18" t="s">
        <v>253</v>
      </c>
      <c r="D34" s="18" t="s">
        <v>254</v>
      </c>
      <c r="E34" s="18" t="s">
        <v>403</v>
      </c>
      <c r="F34" s="18" t="s">
        <v>391</v>
      </c>
      <c r="G34" s="23" t="s">
        <v>134</v>
      </c>
      <c r="H34" s="23" t="s">
        <v>136</v>
      </c>
      <c r="I34" s="23" t="s">
        <v>17</v>
      </c>
      <c r="J34" s="19"/>
      <c r="K34" s="32" t="str">
        <f>"140,0"</f>
        <v>140,0</v>
      </c>
      <c r="L34" s="19" t="str">
        <f>"91,3920"</f>
        <v>91,3920</v>
      </c>
      <c r="M34" s="18"/>
    </row>
    <row r="35" spans="1:13">
      <c r="A35" s="19" t="s">
        <v>32</v>
      </c>
      <c r="B35" s="18" t="s">
        <v>255</v>
      </c>
      <c r="C35" s="18" t="s">
        <v>256</v>
      </c>
      <c r="D35" s="18" t="s">
        <v>257</v>
      </c>
      <c r="E35" s="18" t="s">
        <v>406</v>
      </c>
      <c r="F35" s="18" t="s">
        <v>369</v>
      </c>
      <c r="G35" s="23" t="s">
        <v>38</v>
      </c>
      <c r="H35" s="23" t="s">
        <v>39</v>
      </c>
      <c r="I35" s="24" t="s">
        <v>44</v>
      </c>
      <c r="J35" s="19"/>
      <c r="K35" s="32" t="str">
        <f>"110,0"</f>
        <v>110,0</v>
      </c>
      <c r="L35" s="19" t="str">
        <f>"72,0233"</f>
        <v>72,0233</v>
      </c>
      <c r="M35" s="18" t="s">
        <v>258</v>
      </c>
    </row>
    <row r="36" spans="1:13">
      <c r="A36" s="21" t="s">
        <v>32</v>
      </c>
      <c r="B36" s="20" t="s">
        <v>259</v>
      </c>
      <c r="C36" s="20" t="s">
        <v>260</v>
      </c>
      <c r="D36" s="20" t="s">
        <v>261</v>
      </c>
      <c r="E36" s="20" t="s">
        <v>407</v>
      </c>
      <c r="F36" s="20" t="s">
        <v>388</v>
      </c>
      <c r="G36" s="26" t="s">
        <v>44</v>
      </c>
      <c r="H36" s="25" t="s">
        <v>44</v>
      </c>
      <c r="I36" s="26" t="s">
        <v>82</v>
      </c>
      <c r="J36" s="21"/>
      <c r="K36" s="31" t="str">
        <f>"120,0"</f>
        <v>120,0</v>
      </c>
      <c r="L36" s="21" t="str">
        <f>"109,3954"</f>
        <v>109,3954</v>
      </c>
      <c r="M36" s="20" t="s">
        <v>199</v>
      </c>
    </row>
    <row r="37" spans="1:13">
      <c r="B37" s="5" t="s">
        <v>33</v>
      </c>
    </row>
    <row r="38" spans="1:13" ht="16">
      <c r="A38" s="46" t="s">
        <v>71</v>
      </c>
      <c r="B38" s="46"/>
      <c r="C38" s="47"/>
      <c r="D38" s="47"/>
      <c r="E38" s="47"/>
      <c r="F38" s="47"/>
      <c r="G38" s="47"/>
      <c r="H38" s="47"/>
      <c r="I38" s="47"/>
      <c r="J38" s="47"/>
    </row>
    <row r="39" spans="1:13">
      <c r="A39" s="8" t="s">
        <v>32</v>
      </c>
      <c r="B39" s="7" t="s">
        <v>262</v>
      </c>
      <c r="C39" s="7" t="s">
        <v>263</v>
      </c>
      <c r="D39" s="7" t="s">
        <v>264</v>
      </c>
      <c r="E39" s="7" t="s">
        <v>403</v>
      </c>
      <c r="F39" s="7" t="s">
        <v>388</v>
      </c>
      <c r="G39" s="15" t="s">
        <v>89</v>
      </c>
      <c r="H39" s="14" t="s">
        <v>90</v>
      </c>
      <c r="I39" s="15" t="s">
        <v>90</v>
      </c>
      <c r="J39" s="8"/>
      <c r="K39" s="28" t="str">
        <f>"175,0"</f>
        <v>175,0</v>
      </c>
      <c r="L39" s="8" t="str">
        <f>"106,8025"</f>
        <v>106,8025</v>
      </c>
      <c r="M39" s="7" t="s">
        <v>265</v>
      </c>
    </row>
    <row r="40" spans="1:13">
      <c r="B40" s="5" t="s">
        <v>33</v>
      </c>
    </row>
    <row r="41" spans="1:13" ht="16">
      <c r="A41" s="46" t="s">
        <v>174</v>
      </c>
      <c r="B41" s="46"/>
      <c r="C41" s="47"/>
      <c r="D41" s="47"/>
      <c r="E41" s="47"/>
      <c r="F41" s="47"/>
      <c r="G41" s="47"/>
      <c r="H41" s="47"/>
      <c r="I41" s="47"/>
      <c r="J41" s="47"/>
    </row>
    <row r="42" spans="1:13">
      <c r="A42" s="17" t="s">
        <v>277</v>
      </c>
      <c r="B42" s="16" t="s">
        <v>266</v>
      </c>
      <c r="C42" s="16" t="s">
        <v>267</v>
      </c>
      <c r="D42" s="16" t="s">
        <v>268</v>
      </c>
      <c r="E42" s="16" t="s">
        <v>403</v>
      </c>
      <c r="F42" s="16" t="s">
        <v>391</v>
      </c>
      <c r="G42" s="27" t="s">
        <v>269</v>
      </c>
      <c r="H42" s="27" t="s">
        <v>88</v>
      </c>
      <c r="I42" s="27" t="s">
        <v>270</v>
      </c>
      <c r="J42" s="17"/>
      <c r="K42" s="30">
        <v>0</v>
      </c>
      <c r="L42" s="17" t="str">
        <f>"0,0000"</f>
        <v>0,0000</v>
      </c>
      <c r="M42" s="16"/>
    </row>
    <row r="43" spans="1:13">
      <c r="A43" s="21" t="s">
        <v>32</v>
      </c>
      <c r="B43" s="20" t="s">
        <v>271</v>
      </c>
      <c r="C43" s="20" t="s">
        <v>272</v>
      </c>
      <c r="D43" s="20" t="s">
        <v>273</v>
      </c>
      <c r="E43" s="20" t="s">
        <v>406</v>
      </c>
      <c r="F43" s="20" t="s">
        <v>369</v>
      </c>
      <c r="G43" s="25" t="s">
        <v>136</v>
      </c>
      <c r="H43" s="25" t="s">
        <v>17</v>
      </c>
      <c r="I43" s="21"/>
      <c r="J43" s="21"/>
      <c r="K43" s="31" t="str">
        <f>"140,0"</f>
        <v>140,0</v>
      </c>
      <c r="L43" s="21" t="str">
        <f>"87,4329"</f>
        <v>87,4329</v>
      </c>
      <c r="M43" s="20"/>
    </row>
    <row r="44" spans="1:13">
      <c r="B44" s="5" t="s">
        <v>33</v>
      </c>
    </row>
    <row r="45" spans="1:13">
      <c r="B45" s="5" t="s">
        <v>33</v>
      </c>
    </row>
    <row r="46" spans="1:13">
      <c r="B46" s="5" t="s">
        <v>33</v>
      </c>
    </row>
    <row r="47" spans="1:13" ht="18">
      <c r="B47" s="9" t="s">
        <v>23</v>
      </c>
      <c r="C47" s="9"/>
      <c r="F47" s="3"/>
    </row>
    <row r="48" spans="1:13" ht="16">
      <c r="B48" s="10" t="s">
        <v>24</v>
      </c>
      <c r="C48" s="10"/>
      <c r="F48" s="3"/>
    </row>
    <row r="49" spans="2:6" ht="14">
      <c r="B49" s="11"/>
      <c r="C49" s="12" t="s">
        <v>25</v>
      </c>
      <c r="F49" s="3"/>
    </row>
    <row r="50" spans="2:6" ht="14">
      <c r="B50" s="13" t="s">
        <v>26</v>
      </c>
      <c r="C50" s="13" t="s">
        <v>27</v>
      </c>
      <c r="D50" s="13" t="s">
        <v>395</v>
      </c>
      <c r="E50" s="13" t="s">
        <v>163</v>
      </c>
      <c r="F50" s="13" t="s">
        <v>30</v>
      </c>
    </row>
    <row r="51" spans="2:6">
      <c r="B51" s="5" t="s">
        <v>229</v>
      </c>
      <c r="C51" s="5" t="s">
        <v>25</v>
      </c>
      <c r="D51" s="6" t="s">
        <v>31</v>
      </c>
      <c r="E51" s="6" t="s">
        <v>65</v>
      </c>
      <c r="F51" s="6" t="s">
        <v>274</v>
      </c>
    </row>
    <row r="52" spans="2:6">
      <c r="B52" s="5" t="s">
        <v>262</v>
      </c>
      <c r="C52" s="5" t="s">
        <v>25</v>
      </c>
      <c r="D52" s="6" t="s">
        <v>95</v>
      </c>
      <c r="E52" s="6" t="s">
        <v>90</v>
      </c>
      <c r="F52" s="6" t="s">
        <v>275</v>
      </c>
    </row>
    <row r="53" spans="2:6">
      <c r="B53" s="5" t="s">
        <v>242</v>
      </c>
      <c r="C53" s="5" t="s">
        <v>25</v>
      </c>
      <c r="D53" s="6" t="s">
        <v>94</v>
      </c>
      <c r="E53" s="6" t="s">
        <v>245</v>
      </c>
      <c r="F53" s="6" t="s">
        <v>276</v>
      </c>
    </row>
    <row r="54" spans="2:6">
      <c r="B54" s="5" t="s">
        <v>33</v>
      </c>
    </row>
  </sheetData>
  <mergeCells count="20">
    <mergeCell ref="A38:J38"/>
    <mergeCell ref="A41:J41"/>
    <mergeCell ref="B3:B4"/>
    <mergeCell ref="A8:J8"/>
    <mergeCell ref="A12:J12"/>
    <mergeCell ref="A17:J17"/>
    <mergeCell ref="A20:J20"/>
    <mergeCell ref="A23:J23"/>
    <mergeCell ref="A30:J3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20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22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33" t="s">
        <v>377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8</v>
      </c>
      <c r="H3" s="45"/>
      <c r="I3" s="45"/>
      <c r="J3" s="45"/>
      <c r="K3" s="45" t="s">
        <v>165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34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32</v>
      </c>
      <c r="B6" s="7" t="s">
        <v>166</v>
      </c>
      <c r="C6" s="7" t="s">
        <v>167</v>
      </c>
      <c r="D6" s="7" t="s">
        <v>168</v>
      </c>
      <c r="E6" s="7" t="s">
        <v>403</v>
      </c>
      <c r="F6" s="7" t="s">
        <v>51</v>
      </c>
      <c r="G6" s="15" t="s">
        <v>137</v>
      </c>
      <c r="H6" s="15" t="s">
        <v>18</v>
      </c>
      <c r="I6" s="14" t="s">
        <v>169</v>
      </c>
      <c r="J6" s="8"/>
      <c r="K6" s="8" t="str">
        <f>"150,0"</f>
        <v>150,0</v>
      </c>
      <c r="L6" s="8" t="str">
        <f>"151,6500"</f>
        <v>151,6500</v>
      </c>
      <c r="M6" s="7" t="s">
        <v>170</v>
      </c>
    </row>
    <row r="7" spans="1:13">
      <c r="B7" s="5" t="s">
        <v>33</v>
      </c>
    </row>
    <row r="8" spans="1:13" ht="16">
      <c r="A8" s="46" t="s">
        <v>10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32</v>
      </c>
      <c r="B9" s="7" t="s">
        <v>171</v>
      </c>
      <c r="C9" s="7" t="s">
        <v>172</v>
      </c>
      <c r="D9" s="7" t="s">
        <v>173</v>
      </c>
      <c r="E9" s="7" t="s">
        <v>403</v>
      </c>
      <c r="F9" s="7" t="s">
        <v>391</v>
      </c>
      <c r="G9" s="15" t="s">
        <v>17</v>
      </c>
      <c r="H9" s="15" t="s">
        <v>137</v>
      </c>
      <c r="I9" s="15" t="s">
        <v>138</v>
      </c>
      <c r="J9" s="8"/>
      <c r="K9" s="8" t="str">
        <f>"147,5"</f>
        <v>147,5</v>
      </c>
      <c r="L9" s="8" t="str">
        <f>"99,2528"</f>
        <v>99,2528</v>
      </c>
      <c r="M9" s="7"/>
    </row>
    <row r="10" spans="1:13">
      <c r="B10" s="5" t="s">
        <v>33</v>
      </c>
    </row>
    <row r="11" spans="1:13" ht="16">
      <c r="A11" s="46" t="s">
        <v>174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8" t="s">
        <v>32</v>
      </c>
      <c r="B12" s="7" t="s">
        <v>175</v>
      </c>
      <c r="C12" s="7" t="s">
        <v>176</v>
      </c>
      <c r="D12" s="7" t="s">
        <v>177</v>
      </c>
      <c r="E12" s="7" t="s">
        <v>403</v>
      </c>
      <c r="F12" s="7" t="s">
        <v>392</v>
      </c>
      <c r="G12" s="15" t="s">
        <v>178</v>
      </c>
      <c r="H12" s="15" t="s">
        <v>149</v>
      </c>
      <c r="I12" s="14" t="s">
        <v>14</v>
      </c>
      <c r="J12" s="8"/>
      <c r="K12" s="8" t="str">
        <f>"222,5"</f>
        <v>222,5</v>
      </c>
      <c r="L12" s="8" t="str">
        <f>"131,8090"</f>
        <v>131,8090</v>
      </c>
      <c r="M12" s="7"/>
    </row>
    <row r="13" spans="1:13">
      <c r="B13" s="5" t="s">
        <v>33</v>
      </c>
    </row>
    <row r="14" spans="1:13" ht="16">
      <c r="A14" s="46" t="s">
        <v>179</v>
      </c>
      <c r="B14" s="46"/>
      <c r="C14" s="47"/>
      <c r="D14" s="47"/>
      <c r="E14" s="47"/>
      <c r="F14" s="47"/>
      <c r="G14" s="47"/>
      <c r="H14" s="47"/>
      <c r="I14" s="47"/>
      <c r="J14" s="47"/>
    </row>
    <row r="15" spans="1:13">
      <c r="A15" s="8" t="s">
        <v>32</v>
      </c>
      <c r="B15" s="7" t="s">
        <v>180</v>
      </c>
      <c r="C15" s="7" t="s">
        <v>181</v>
      </c>
      <c r="D15" s="7" t="s">
        <v>182</v>
      </c>
      <c r="E15" s="7" t="s">
        <v>406</v>
      </c>
      <c r="F15" s="7" t="s">
        <v>392</v>
      </c>
      <c r="G15" s="15" t="s">
        <v>83</v>
      </c>
      <c r="H15" s="15" t="s">
        <v>68</v>
      </c>
      <c r="I15" s="14" t="s">
        <v>15</v>
      </c>
      <c r="J15" s="8"/>
      <c r="K15" s="8" t="str">
        <f>"235,0"</f>
        <v>235,0</v>
      </c>
      <c r="L15" s="8" t="str">
        <f>"135,9187"</f>
        <v>135,9187</v>
      </c>
      <c r="M15" s="7" t="s">
        <v>183</v>
      </c>
    </row>
    <row r="16" spans="1:13">
      <c r="B16" s="5" t="s">
        <v>33</v>
      </c>
    </row>
    <row r="17" spans="1:13" ht="16">
      <c r="A17" s="46" t="s">
        <v>184</v>
      </c>
      <c r="B17" s="46"/>
      <c r="C17" s="47"/>
      <c r="D17" s="47"/>
      <c r="E17" s="47"/>
      <c r="F17" s="47"/>
      <c r="G17" s="47"/>
      <c r="H17" s="47"/>
      <c r="I17" s="47"/>
      <c r="J17" s="47"/>
    </row>
    <row r="18" spans="1:13">
      <c r="A18" s="17" t="s">
        <v>32</v>
      </c>
      <c r="B18" s="16" t="s">
        <v>185</v>
      </c>
      <c r="C18" s="16" t="s">
        <v>186</v>
      </c>
      <c r="D18" s="16" t="s">
        <v>187</v>
      </c>
      <c r="E18" s="16" t="s">
        <v>406</v>
      </c>
      <c r="F18" s="16" t="s">
        <v>188</v>
      </c>
      <c r="G18" s="22" t="s">
        <v>148</v>
      </c>
      <c r="H18" s="22" t="s">
        <v>189</v>
      </c>
      <c r="I18" s="22" t="s">
        <v>22</v>
      </c>
      <c r="J18" s="17"/>
      <c r="K18" s="17" t="str">
        <f>"220,0"</f>
        <v>220,0</v>
      </c>
      <c r="L18" s="17" t="str">
        <f>"125,7502"</f>
        <v>125,7502</v>
      </c>
      <c r="M18" s="16" t="s">
        <v>183</v>
      </c>
    </row>
    <row r="19" spans="1:13">
      <c r="A19" s="21" t="s">
        <v>32</v>
      </c>
      <c r="B19" s="20" t="s">
        <v>190</v>
      </c>
      <c r="C19" s="20" t="s">
        <v>191</v>
      </c>
      <c r="D19" s="20" t="s">
        <v>192</v>
      </c>
      <c r="E19" s="20" t="s">
        <v>407</v>
      </c>
      <c r="F19" s="20" t="s">
        <v>396</v>
      </c>
      <c r="G19" s="25" t="s">
        <v>142</v>
      </c>
      <c r="H19" s="25" t="s">
        <v>17</v>
      </c>
      <c r="I19" s="25" t="s">
        <v>77</v>
      </c>
      <c r="J19" s="21"/>
      <c r="K19" s="21" t="str">
        <f>"145,0"</f>
        <v>145,0</v>
      </c>
      <c r="L19" s="21" t="str">
        <f>"118,4522"</f>
        <v>118,4522</v>
      </c>
      <c r="M19" s="20" t="s">
        <v>193</v>
      </c>
    </row>
    <row r="20" spans="1:13">
      <c r="B20" s="5" t="s">
        <v>33</v>
      </c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2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7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33" t="s">
        <v>375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8</v>
      </c>
      <c r="H3" s="45"/>
      <c r="I3" s="45"/>
      <c r="J3" s="45"/>
      <c r="K3" s="45" t="s">
        <v>165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59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7" t="s">
        <v>32</v>
      </c>
      <c r="B6" s="16" t="s">
        <v>242</v>
      </c>
      <c r="C6" s="16" t="s">
        <v>243</v>
      </c>
      <c r="D6" s="16" t="s">
        <v>244</v>
      </c>
      <c r="E6" s="16" t="s">
        <v>403</v>
      </c>
      <c r="F6" s="16" t="s">
        <v>369</v>
      </c>
      <c r="G6" s="22" t="s">
        <v>149</v>
      </c>
      <c r="H6" s="22" t="s">
        <v>280</v>
      </c>
      <c r="I6" s="27" t="s">
        <v>15</v>
      </c>
      <c r="J6" s="17"/>
      <c r="K6" s="17" t="str">
        <f>"232,5"</f>
        <v>232,5</v>
      </c>
      <c r="L6" s="17" t="str">
        <f>"142,4295"</f>
        <v>142,4295</v>
      </c>
      <c r="M6" s="16"/>
    </row>
    <row r="7" spans="1:13">
      <c r="A7" s="19" t="s">
        <v>98</v>
      </c>
      <c r="B7" s="18" t="s">
        <v>281</v>
      </c>
      <c r="C7" s="18" t="s">
        <v>282</v>
      </c>
      <c r="D7" s="18" t="s">
        <v>283</v>
      </c>
      <c r="E7" s="18" t="s">
        <v>403</v>
      </c>
      <c r="F7" s="18" t="s">
        <v>369</v>
      </c>
      <c r="G7" s="24" t="s">
        <v>21</v>
      </c>
      <c r="H7" s="24" t="s">
        <v>22</v>
      </c>
      <c r="I7" s="23" t="s">
        <v>22</v>
      </c>
      <c r="J7" s="19"/>
      <c r="K7" s="19" t="str">
        <f>"220,0"</f>
        <v>220,0</v>
      </c>
      <c r="L7" s="19" t="str">
        <f>"138,1820"</f>
        <v>138,1820</v>
      </c>
      <c r="M7" s="18" t="s">
        <v>258</v>
      </c>
    </row>
    <row r="8" spans="1:13">
      <c r="A8" s="19" t="s">
        <v>278</v>
      </c>
      <c r="B8" s="18" t="s">
        <v>159</v>
      </c>
      <c r="C8" s="18" t="s">
        <v>284</v>
      </c>
      <c r="D8" s="18" t="s">
        <v>161</v>
      </c>
      <c r="E8" s="18" t="s">
        <v>403</v>
      </c>
      <c r="F8" s="18" t="s">
        <v>390</v>
      </c>
      <c r="G8" s="23" t="s">
        <v>162</v>
      </c>
      <c r="H8" s="23" t="s">
        <v>148</v>
      </c>
      <c r="I8" s="19"/>
      <c r="J8" s="19"/>
      <c r="K8" s="19" t="str">
        <f>"205,0"</f>
        <v>205,0</v>
      </c>
      <c r="L8" s="19" t="str">
        <f>"126,2903"</f>
        <v>126,2903</v>
      </c>
      <c r="M8" s="18" t="s">
        <v>151</v>
      </c>
    </row>
    <row r="9" spans="1:13">
      <c r="A9" s="21" t="s">
        <v>32</v>
      </c>
      <c r="B9" s="20" t="s">
        <v>242</v>
      </c>
      <c r="C9" s="20" t="s">
        <v>285</v>
      </c>
      <c r="D9" s="20" t="s">
        <v>244</v>
      </c>
      <c r="E9" s="20" t="s">
        <v>406</v>
      </c>
      <c r="F9" s="20" t="s">
        <v>369</v>
      </c>
      <c r="G9" s="25" t="s">
        <v>149</v>
      </c>
      <c r="H9" s="25" t="s">
        <v>280</v>
      </c>
      <c r="I9" s="26" t="s">
        <v>15</v>
      </c>
      <c r="J9" s="21"/>
      <c r="K9" s="21" t="str">
        <f>"232,5"</f>
        <v>232,5</v>
      </c>
      <c r="L9" s="21" t="str">
        <f>"142,4295"</f>
        <v>142,4295</v>
      </c>
      <c r="M9" s="20"/>
    </row>
    <row r="10" spans="1:13">
      <c r="B10" s="5" t="s">
        <v>33</v>
      </c>
    </row>
    <row r="11" spans="1:13" ht="16">
      <c r="A11" s="46" t="s">
        <v>71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8" t="s">
        <v>32</v>
      </c>
      <c r="B12" s="7" t="s">
        <v>286</v>
      </c>
      <c r="C12" s="7" t="s">
        <v>287</v>
      </c>
      <c r="D12" s="7" t="s">
        <v>288</v>
      </c>
      <c r="E12" s="7" t="s">
        <v>403</v>
      </c>
      <c r="F12" s="7" t="s">
        <v>391</v>
      </c>
      <c r="G12" s="15" t="s">
        <v>148</v>
      </c>
      <c r="H12" s="14" t="s">
        <v>21</v>
      </c>
      <c r="I12" s="14" t="s">
        <v>21</v>
      </c>
      <c r="J12" s="8"/>
      <c r="K12" s="8" t="str">
        <f>"205,0"</f>
        <v>205,0</v>
      </c>
      <c r="L12" s="8" t="str">
        <f>"119,7559"</f>
        <v>119,7559</v>
      </c>
      <c r="M12" s="7"/>
    </row>
    <row r="13" spans="1:13">
      <c r="B13" s="5" t="s">
        <v>33</v>
      </c>
    </row>
    <row r="14" spans="1:13" ht="16">
      <c r="A14" s="46" t="s">
        <v>174</v>
      </c>
      <c r="B14" s="46"/>
      <c r="C14" s="47"/>
      <c r="D14" s="47"/>
      <c r="E14" s="47"/>
      <c r="F14" s="47"/>
      <c r="G14" s="47"/>
      <c r="H14" s="47"/>
      <c r="I14" s="47"/>
      <c r="J14" s="47"/>
    </row>
    <row r="15" spans="1:13">
      <c r="A15" s="17" t="s">
        <v>32</v>
      </c>
      <c r="B15" s="16" t="s">
        <v>271</v>
      </c>
      <c r="C15" s="16" t="s">
        <v>289</v>
      </c>
      <c r="D15" s="16" t="s">
        <v>273</v>
      </c>
      <c r="E15" s="16" t="s">
        <v>403</v>
      </c>
      <c r="F15" s="16" t="s">
        <v>369</v>
      </c>
      <c r="G15" s="22" t="s">
        <v>148</v>
      </c>
      <c r="H15" s="22" t="s">
        <v>178</v>
      </c>
      <c r="I15" s="22" t="s">
        <v>14</v>
      </c>
      <c r="J15" s="17"/>
      <c r="K15" s="17" t="str">
        <f>"230,0"</f>
        <v>230,0</v>
      </c>
      <c r="L15" s="17" t="str">
        <f>"131,3875"</f>
        <v>131,3875</v>
      </c>
      <c r="M15" s="16"/>
    </row>
    <row r="16" spans="1:13">
      <c r="A16" s="21" t="s">
        <v>32</v>
      </c>
      <c r="B16" s="20" t="s">
        <v>271</v>
      </c>
      <c r="C16" s="20" t="s">
        <v>272</v>
      </c>
      <c r="D16" s="20" t="s">
        <v>273</v>
      </c>
      <c r="E16" s="20" t="s">
        <v>406</v>
      </c>
      <c r="F16" s="20" t="s">
        <v>369</v>
      </c>
      <c r="G16" s="25" t="s">
        <v>148</v>
      </c>
      <c r="H16" s="25" t="s">
        <v>178</v>
      </c>
      <c r="I16" s="25" t="s">
        <v>14</v>
      </c>
      <c r="J16" s="21"/>
      <c r="K16" s="21" t="str">
        <f>"230,0"</f>
        <v>230,0</v>
      </c>
      <c r="L16" s="21" t="str">
        <f>"137,0372"</f>
        <v>137,0372</v>
      </c>
      <c r="M16" s="20"/>
    </row>
    <row r="17" spans="1:13">
      <c r="B17" s="5" t="s">
        <v>33</v>
      </c>
    </row>
    <row r="18" spans="1:13" ht="16">
      <c r="A18" s="46" t="s">
        <v>179</v>
      </c>
      <c r="B18" s="46"/>
      <c r="C18" s="47"/>
      <c r="D18" s="47"/>
      <c r="E18" s="47"/>
      <c r="F18" s="47"/>
      <c r="G18" s="47"/>
      <c r="H18" s="47"/>
      <c r="I18" s="47"/>
      <c r="J18" s="47"/>
    </row>
    <row r="19" spans="1:13">
      <c r="A19" s="8" t="s">
        <v>32</v>
      </c>
      <c r="B19" s="7" t="s">
        <v>290</v>
      </c>
      <c r="C19" s="7" t="s">
        <v>291</v>
      </c>
      <c r="D19" s="7" t="s">
        <v>292</v>
      </c>
      <c r="E19" s="7" t="s">
        <v>403</v>
      </c>
      <c r="F19" s="7" t="s">
        <v>388</v>
      </c>
      <c r="G19" s="15" t="s">
        <v>75</v>
      </c>
      <c r="H19" s="14" t="s">
        <v>21</v>
      </c>
      <c r="I19" s="15" t="s">
        <v>21</v>
      </c>
      <c r="J19" s="8"/>
      <c r="K19" s="8" t="str">
        <f>"210,0"</f>
        <v>210,0</v>
      </c>
      <c r="L19" s="8" t="str">
        <f>"116,7600"</f>
        <v>116,7600</v>
      </c>
      <c r="M19" s="7" t="s">
        <v>199</v>
      </c>
    </row>
    <row r="20" spans="1:13">
      <c r="B20" s="5" t="s">
        <v>33</v>
      </c>
    </row>
    <row r="21" spans="1:13">
      <c r="B21" s="5" t="s">
        <v>33</v>
      </c>
    </row>
    <row r="22" spans="1:13">
      <c r="B22" s="5" t="s">
        <v>33</v>
      </c>
    </row>
    <row r="23" spans="1:13" ht="18">
      <c r="B23" s="9" t="s">
        <v>23</v>
      </c>
      <c r="C23" s="9"/>
      <c r="F23" s="3"/>
    </row>
    <row r="24" spans="1:13" ht="16">
      <c r="B24" s="10" t="s">
        <v>24</v>
      </c>
      <c r="C24" s="10"/>
      <c r="F24" s="3"/>
    </row>
    <row r="25" spans="1:13" ht="14">
      <c r="B25" s="11"/>
      <c r="C25" s="12" t="s">
        <v>25</v>
      </c>
      <c r="F25" s="3"/>
    </row>
    <row r="26" spans="1:13" ht="14">
      <c r="B26" s="13" t="s">
        <v>26</v>
      </c>
      <c r="C26" s="13" t="s">
        <v>27</v>
      </c>
      <c r="D26" s="13" t="s">
        <v>395</v>
      </c>
      <c r="E26" s="13" t="s">
        <v>163</v>
      </c>
      <c r="F26" s="13" t="s">
        <v>164</v>
      </c>
    </row>
    <row r="27" spans="1:13">
      <c r="B27" s="5" t="s">
        <v>242</v>
      </c>
      <c r="C27" s="5" t="s">
        <v>25</v>
      </c>
      <c r="D27" s="6" t="s">
        <v>94</v>
      </c>
      <c r="E27" s="6" t="s">
        <v>280</v>
      </c>
      <c r="F27" s="6" t="s">
        <v>293</v>
      </c>
    </row>
    <row r="28" spans="1:13">
      <c r="B28" s="5" t="s">
        <v>281</v>
      </c>
      <c r="C28" s="5" t="s">
        <v>25</v>
      </c>
      <c r="D28" s="6" t="s">
        <v>94</v>
      </c>
      <c r="E28" s="6" t="s">
        <v>22</v>
      </c>
      <c r="F28" s="6" t="s">
        <v>294</v>
      </c>
    </row>
    <row r="29" spans="1:13">
      <c r="B29" s="5" t="s">
        <v>271</v>
      </c>
      <c r="C29" s="5" t="s">
        <v>25</v>
      </c>
      <c r="D29" s="6" t="s">
        <v>194</v>
      </c>
      <c r="E29" s="6" t="s">
        <v>14</v>
      </c>
      <c r="F29" s="6" t="s">
        <v>295</v>
      </c>
    </row>
  </sheetData>
  <mergeCells count="15">
    <mergeCell ref="A11:J11"/>
    <mergeCell ref="A14:J14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7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33" t="s">
        <v>378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399</v>
      </c>
      <c r="B3" s="52" t="s">
        <v>0</v>
      </c>
      <c r="C3" s="43" t="s">
        <v>400</v>
      </c>
      <c r="D3" s="43" t="s">
        <v>6</v>
      </c>
      <c r="E3" s="45" t="s">
        <v>401</v>
      </c>
      <c r="F3" s="45" t="s">
        <v>5</v>
      </c>
      <c r="G3" s="45" t="s">
        <v>8</v>
      </c>
      <c r="H3" s="45"/>
      <c r="I3" s="45"/>
      <c r="J3" s="45"/>
      <c r="K3" s="45" t="s">
        <v>165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59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8" t="s">
        <v>32</v>
      </c>
      <c r="B6" s="7" t="s">
        <v>159</v>
      </c>
      <c r="C6" s="7" t="s">
        <v>160</v>
      </c>
      <c r="D6" s="7" t="s">
        <v>161</v>
      </c>
      <c r="E6" s="7" t="s">
        <v>408</v>
      </c>
      <c r="F6" s="7" t="s">
        <v>390</v>
      </c>
      <c r="G6" s="15" t="s">
        <v>162</v>
      </c>
      <c r="H6" s="15" t="s">
        <v>148</v>
      </c>
      <c r="I6" s="8"/>
      <c r="J6" s="8"/>
      <c r="K6" s="8" t="str">
        <f>"205,0"</f>
        <v>205,0</v>
      </c>
      <c r="L6" s="8" t="str">
        <f>"152,0535"</f>
        <v>152,0535</v>
      </c>
      <c r="M6" s="7" t="s">
        <v>151</v>
      </c>
    </row>
    <row r="7" spans="1:13">
      <c r="B7" s="5" t="s">
        <v>33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WRPF Жим СФО</vt:lpstr>
      <vt:lpstr>WRPF Тяга без экипировки ДК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2021-06-08T13:41:56Z</dcterms:modified>
</cp:coreProperties>
</file>