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Июль/"/>
    </mc:Choice>
  </mc:AlternateContent>
  <xr:revisionPtr revIDLastSave="0" documentId="13_ncr:1_{18CD2944-6C7E-3A47-86C3-8D28E5646F00}" xr6:coauthVersionLast="45" xr6:coauthVersionMax="45" xr10:uidLastSave="{00000000-0000-0000-0000-000000000000}"/>
  <bookViews>
    <workbookView xWindow="1240" yWindow="500" windowWidth="25420" windowHeight="16040" firstSheet="6" activeTab="10" xr2:uid="{00000000-000D-0000-FFFF-FFFF00000000}"/>
  </bookViews>
  <sheets>
    <sheet name="WRPF Двоеборье без экип ДК" sheetId="20" r:id="rId1"/>
    <sheet name="WRPF Жим лежа без экип ДК" sheetId="7" r:id="rId2"/>
    <sheet name="WRPF Жим лежа без экип" sheetId="6" r:id="rId3"/>
    <sheet name="WEPF Жим однослой ДК" sheetId="10" r:id="rId4"/>
    <sheet name="WEPF Жим софт однопетельная" sheetId="5" r:id="rId5"/>
    <sheet name="WEPF Жим софт многопетельнаяДК" sheetId="12" r:id="rId6"/>
    <sheet name="WRPF Тяга без экипировки ДК" sheetId="16" r:id="rId7"/>
    <sheet name="WRPF Тяга без экипировки" sheetId="15" r:id="rId8"/>
    <sheet name="СПР Пауэрспорт ДК" sheetId="32" r:id="rId9"/>
    <sheet name="СПР Подъем на бицепс ДК" sheetId="30" r:id="rId10"/>
    <sheet name="СПР Подъем на бицепс" sheetId="29" r:id="rId11"/>
  </sheets>
  <definedNames>
    <definedName name="_FilterDatabase" localSheetId="4" hidden="1">'WEPF Жим софт однопетельная'!$A$1:$K$3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2" i="32" l="1"/>
  <c r="O12" i="32"/>
  <c r="P9" i="32"/>
  <c r="O9" i="32"/>
  <c r="P6" i="32"/>
  <c r="O6" i="32"/>
  <c r="L17" i="30"/>
  <c r="K17" i="30"/>
  <c r="L16" i="30"/>
  <c r="K16" i="30"/>
  <c r="L15" i="30"/>
  <c r="K15" i="30"/>
  <c r="L12" i="30"/>
  <c r="K12" i="30"/>
  <c r="L9" i="30"/>
  <c r="K9" i="30"/>
  <c r="L6" i="30"/>
  <c r="K6" i="30"/>
  <c r="L6" i="29"/>
  <c r="K6" i="29"/>
  <c r="P23" i="20"/>
  <c r="O23" i="20"/>
  <c r="P22" i="20"/>
  <c r="O22" i="20"/>
  <c r="P19" i="20"/>
  <c r="O19" i="20"/>
  <c r="P18" i="20"/>
  <c r="O18" i="20"/>
  <c r="P15" i="20"/>
  <c r="O15" i="20"/>
  <c r="P12" i="20"/>
  <c r="O12" i="20"/>
  <c r="P9" i="20"/>
  <c r="O9" i="20"/>
  <c r="P6" i="20"/>
  <c r="O6" i="20"/>
  <c r="L22" i="16"/>
  <c r="K22" i="16"/>
  <c r="L19" i="16"/>
  <c r="K19" i="16"/>
  <c r="L16" i="16"/>
  <c r="K16" i="16"/>
  <c r="L15" i="16"/>
  <c r="K15" i="16"/>
  <c r="L12" i="16"/>
  <c r="K12" i="16"/>
  <c r="L9" i="16"/>
  <c r="K9" i="16"/>
  <c r="L6" i="16"/>
  <c r="K6" i="16"/>
  <c r="L24" i="15"/>
  <c r="K24" i="15"/>
  <c r="L21" i="15"/>
  <c r="K21" i="15"/>
  <c r="L18" i="15"/>
  <c r="K18" i="15"/>
  <c r="L15" i="15"/>
  <c r="K15" i="15"/>
  <c r="L12" i="15"/>
  <c r="K12" i="15"/>
  <c r="L9" i="15"/>
  <c r="K9" i="15"/>
  <c r="L6" i="15"/>
  <c r="K6" i="15"/>
  <c r="L6" i="12"/>
  <c r="K6" i="12"/>
  <c r="L9" i="10"/>
  <c r="L6" i="10"/>
  <c r="K6" i="10"/>
  <c r="L38" i="7"/>
  <c r="K38" i="7"/>
  <c r="L35" i="7"/>
  <c r="K35" i="7"/>
  <c r="L32" i="7"/>
  <c r="K32" i="7"/>
  <c r="L29" i="7"/>
  <c r="K29" i="7"/>
  <c r="L26" i="7"/>
  <c r="K26" i="7"/>
  <c r="L25" i="7"/>
  <c r="K25" i="7"/>
  <c r="L24" i="7"/>
  <c r="K24" i="7"/>
  <c r="L21" i="7"/>
  <c r="K21" i="7"/>
  <c r="L18" i="7"/>
  <c r="K18" i="7"/>
  <c r="L15" i="7"/>
  <c r="K15" i="7"/>
  <c r="L12" i="7"/>
  <c r="K12" i="7"/>
  <c r="L11" i="7"/>
  <c r="L8" i="7"/>
  <c r="K8" i="7"/>
  <c r="L7" i="7"/>
  <c r="K7" i="7"/>
  <c r="L6" i="7"/>
  <c r="K6" i="7"/>
  <c r="L21" i="6"/>
  <c r="K21" i="6"/>
  <c r="L18" i="6"/>
  <c r="K18" i="6"/>
  <c r="L15" i="6"/>
  <c r="K15" i="6"/>
  <c r="L14" i="6"/>
  <c r="K14" i="6"/>
  <c r="L13" i="6"/>
  <c r="K13" i="6"/>
  <c r="L10" i="6"/>
  <c r="K10" i="6"/>
  <c r="L9" i="6"/>
  <c r="K9" i="6"/>
  <c r="L6" i="6"/>
  <c r="K6" i="6"/>
  <c r="L9" i="5"/>
  <c r="K9" i="5"/>
  <c r="L6" i="5"/>
</calcChain>
</file>

<file path=xl/sharedStrings.xml><?xml version="1.0" encoding="utf-8"?>
<sst xmlns="http://schemas.openxmlformats.org/spreadsheetml/2006/main" count="839" uniqueCount="324">
  <si>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</si>
  <si>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</si>
  <si>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</si>
  <si>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</si>
  <si>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</si>
  <si>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</si>
  <si>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</si>
  <si>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Жим лёжа</t>
  </si>
  <si>
    <t>ВЕСОВАЯ КАТЕГОРИЯ   90</t>
  </si>
  <si>
    <t>Шмадченко Александр</t>
  </si>
  <si>
    <t>Открытая (26.12.1986)/34</t>
  </si>
  <si>
    <t>90,00</t>
  </si>
  <si>
    <t xml:space="preserve">Волгоград/Волгоградская область </t>
  </si>
  <si>
    <t>255,0</t>
  </si>
  <si>
    <t xml:space="preserve">Жаденов В. </t>
  </si>
  <si>
    <t>ВЕСОВАЯ КАТЕГОРИЯ   100</t>
  </si>
  <si>
    <t>Борчанинов Юрий</t>
  </si>
  <si>
    <t>Открытая (17.05.1990)/31</t>
  </si>
  <si>
    <t>99,30</t>
  </si>
  <si>
    <t>195,0</t>
  </si>
  <si>
    <t>210,0</t>
  </si>
  <si>
    <t>217,5</t>
  </si>
  <si>
    <t>Результат</t>
  </si>
  <si>
    <t>-</t>
  </si>
  <si>
    <t/>
  </si>
  <si>
    <t>1</t>
  </si>
  <si>
    <t>ВЕСОВАЯ КАТЕГОРИЯ   60</t>
  </si>
  <si>
    <t>Хмелева Ольга</t>
  </si>
  <si>
    <t>Девушки 14-16 (07.05.2007)/14</t>
  </si>
  <si>
    <t>56,10</t>
  </si>
  <si>
    <t xml:space="preserve">Волжский/Волгоградская область </t>
  </si>
  <si>
    <t>25,0</t>
  </si>
  <si>
    <t>27,5</t>
  </si>
  <si>
    <t>32,5</t>
  </si>
  <si>
    <t>175,0</t>
  </si>
  <si>
    <t>177,5</t>
  </si>
  <si>
    <t>Кузнецов Роман</t>
  </si>
  <si>
    <t>Мастера 40-49 (27.08.1979)/41</t>
  </si>
  <si>
    <t>83,90</t>
  </si>
  <si>
    <t xml:space="preserve">Саратов/Саратовская область </t>
  </si>
  <si>
    <t>120,0</t>
  </si>
  <si>
    <t>127,5</t>
  </si>
  <si>
    <t>130,0</t>
  </si>
  <si>
    <t>Авдеев Сергей</t>
  </si>
  <si>
    <t>Открытая (08.07.1986)/35</t>
  </si>
  <si>
    <t>97,10</t>
  </si>
  <si>
    <t xml:space="preserve">Астрахань/Астраханская область </t>
  </si>
  <si>
    <t>145,0</t>
  </si>
  <si>
    <t>150,0</t>
  </si>
  <si>
    <t>160,0</t>
  </si>
  <si>
    <t>Лозыченко Константин</t>
  </si>
  <si>
    <t>Мастера 40-49 (11.01.1972)/49</t>
  </si>
  <si>
    <t>98,80</t>
  </si>
  <si>
    <t>155,0</t>
  </si>
  <si>
    <t>162,5</t>
  </si>
  <si>
    <t>Борщев Владимир</t>
  </si>
  <si>
    <t>Мастера 50-59 (11.12.1969)/51</t>
  </si>
  <si>
    <t>96,60</t>
  </si>
  <si>
    <t>165,0</t>
  </si>
  <si>
    <t>170,0</t>
  </si>
  <si>
    <t>ВЕСОВАЯ КАТЕГОРИЯ   110</t>
  </si>
  <si>
    <t>Харитонов Юрий</t>
  </si>
  <si>
    <t>Открытая (08.03.1982)/39</t>
  </si>
  <si>
    <t>108,20</t>
  </si>
  <si>
    <t>192,5</t>
  </si>
  <si>
    <t>202,5</t>
  </si>
  <si>
    <t>ВЕСОВАЯ КАТЕГОРИЯ   125</t>
  </si>
  <si>
    <t>Дьяконов Дмитрий</t>
  </si>
  <si>
    <t>Открытая (07.07.1988)/33</t>
  </si>
  <si>
    <t>112,20</t>
  </si>
  <si>
    <t>250,0</t>
  </si>
  <si>
    <t>260,0</t>
  </si>
  <si>
    <t>270,0</t>
  </si>
  <si>
    <t>ВЕСОВАЯ КАТЕГОРИЯ   52</t>
  </si>
  <si>
    <t>Тюрина Вероника</t>
  </si>
  <si>
    <t>Юниорки (22.02.2001)/20</t>
  </si>
  <si>
    <t>50,20</t>
  </si>
  <si>
    <t>45,0</t>
  </si>
  <si>
    <t>47,5</t>
  </si>
  <si>
    <t>50,0</t>
  </si>
  <si>
    <t>Горбунова Анна</t>
  </si>
  <si>
    <t>Открытая (19.01.1985)/36</t>
  </si>
  <si>
    <t>51,80</t>
  </si>
  <si>
    <t>52,5</t>
  </si>
  <si>
    <t>Зайцева Диана</t>
  </si>
  <si>
    <t>Открытая (20.10.1994)/26</t>
  </si>
  <si>
    <t>51,60</t>
  </si>
  <si>
    <t>37,5</t>
  </si>
  <si>
    <t>40,0</t>
  </si>
  <si>
    <t>Котелевская Марина</t>
  </si>
  <si>
    <t>Открытая (10.04.1983)/38</t>
  </si>
  <si>
    <t>60,00</t>
  </si>
  <si>
    <t>60,0</t>
  </si>
  <si>
    <t>65,0</t>
  </si>
  <si>
    <t>Гунаева Екатерина</t>
  </si>
  <si>
    <t>Мастера 40-49 (18.02.1979)/42</t>
  </si>
  <si>
    <t>58,30</t>
  </si>
  <si>
    <t>70,0</t>
  </si>
  <si>
    <t>75,0</t>
  </si>
  <si>
    <t>77,5</t>
  </si>
  <si>
    <t>ВЕСОВАЯ КАТЕГОРИЯ   67.5</t>
  </si>
  <si>
    <t>Коблова Ирина</t>
  </si>
  <si>
    <t>Открытая (13.07.1987)/34</t>
  </si>
  <si>
    <t>64,80</t>
  </si>
  <si>
    <t>57,5</t>
  </si>
  <si>
    <t>Саркисов Артем</t>
  </si>
  <si>
    <t>Юноши 14-16 (21.08.2006)/14</t>
  </si>
  <si>
    <t>58,20</t>
  </si>
  <si>
    <t>67,5</t>
  </si>
  <si>
    <t>72,5</t>
  </si>
  <si>
    <t xml:space="preserve">Cаркисов Р. </t>
  </si>
  <si>
    <t>Саркисов Артур</t>
  </si>
  <si>
    <t>Юноши 17-19 (29.10.2001)/19</t>
  </si>
  <si>
    <t>66,00</t>
  </si>
  <si>
    <t>125,0</t>
  </si>
  <si>
    <t>132,5</t>
  </si>
  <si>
    <t xml:space="preserve">Саркисов Р. </t>
  </si>
  <si>
    <t>ВЕСОВАЯ КАТЕГОРИЯ   82.5</t>
  </si>
  <si>
    <t>Антонов Илья</t>
  </si>
  <si>
    <t>Юниоры (08.09.1998)/22</t>
  </si>
  <si>
    <t>79,60</t>
  </si>
  <si>
    <t>135,0</t>
  </si>
  <si>
    <t>142,5</t>
  </si>
  <si>
    <t>Открытая (08.09.1998)/22</t>
  </si>
  <si>
    <t>Сускин Михаил</t>
  </si>
  <si>
    <t>Открытая (29.06.1982)/39</t>
  </si>
  <si>
    <t>80,90</t>
  </si>
  <si>
    <t>Дмитриенко Александр</t>
  </si>
  <si>
    <t>Открытая (05.10.1990)/30</t>
  </si>
  <si>
    <t>89,10</t>
  </si>
  <si>
    <t>Кордуб Сергей</t>
  </si>
  <si>
    <t>Открытая (27.01.1987)/34</t>
  </si>
  <si>
    <t>98,00</t>
  </si>
  <si>
    <t xml:space="preserve">Иловля/Волгоградская область </t>
  </si>
  <si>
    <t>140,0</t>
  </si>
  <si>
    <t>Буланов Алексей</t>
  </si>
  <si>
    <t>Открытая (11.04.1992)/29</t>
  </si>
  <si>
    <t>106,40</t>
  </si>
  <si>
    <t>167,5</t>
  </si>
  <si>
    <t>172,5</t>
  </si>
  <si>
    <t>Дадахов Ислам</t>
  </si>
  <si>
    <t>Открытая (14.02.1982)/39</t>
  </si>
  <si>
    <t>120,60</t>
  </si>
  <si>
    <t>180,0</t>
  </si>
  <si>
    <t>2</t>
  </si>
  <si>
    <t>Никитина Ольга</t>
  </si>
  <si>
    <t>Открытая (07.09.1984)/36</t>
  </si>
  <si>
    <t>62,80</t>
  </si>
  <si>
    <t>62,5</t>
  </si>
  <si>
    <t>Лапырев Владимир</t>
  </si>
  <si>
    <t>Мастера 40-49 (05.08.1972)/48</t>
  </si>
  <si>
    <t>88,20</t>
  </si>
  <si>
    <t>220,0</t>
  </si>
  <si>
    <t>ВЕСОВАЯ КАТЕГОРИЯ   90+</t>
  </si>
  <si>
    <t>Кауфман Виктория</t>
  </si>
  <si>
    <t>Открытая (09.05.1980)/41</t>
  </si>
  <si>
    <t>98,60</t>
  </si>
  <si>
    <t>Становая тяга</t>
  </si>
  <si>
    <t>ВЕСОВАЯ КАТЕГОРИЯ   48</t>
  </si>
  <si>
    <t>Ванкиева Мээримай</t>
  </si>
  <si>
    <t>Открытая (05.06.1991)/30</t>
  </si>
  <si>
    <t>47,80</t>
  </si>
  <si>
    <t>95,0</t>
  </si>
  <si>
    <t>105,0</t>
  </si>
  <si>
    <t>112,5</t>
  </si>
  <si>
    <t>Дамбинов Александр</t>
  </si>
  <si>
    <t>Мастера 80+ (12.03.1936)/85</t>
  </si>
  <si>
    <t>58,80</t>
  </si>
  <si>
    <t>90,0</t>
  </si>
  <si>
    <t>100,0</t>
  </si>
  <si>
    <t>110,0</t>
  </si>
  <si>
    <t>Нестеров Платон</t>
  </si>
  <si>
    <t>Юноши 14-16 (05.10.2006)/14</t>
  </si>
  <si>
    <t>61,30</t>
  </si>
  <si>
    <t>Баранов Роман</t>
  </si>
  <si>
    <t>Мастера 40-49 (01.11.1974)/46</t>
  </si>
  <si>
    <t>80,00</t>
  </si>
  <si>
    <t>Самойлов Сергей</t>
  </si>
  <si>
    <t>Мастера 50-59 (02.12.1966)/54</t>
  </si>
  <si>
    <t>89,90</t>
  </si>
  <si>
    <t>205,0</t>
  </si>
  <si>
    <t>Киселев Алексей</t>
  </si>
  <si>
    <t>Открытая (27.04.1974)/47</t>
  </si>
  <si>
    <t>99,20</t>
  </si>
  <si>
    <t>230,0</t>
  </si>
  <si>
    <t>240,0</t>
  </si>
  <si>
    <t>Бровко Анна</t>
  </si>
  <si>
    <t>Открытая (02.02.1990)/31</t>
  </si>
  <si>
    <t>59,70</t>
  </si>
  <si>
    <t>80,0</t>
  </si>
  <si>
    <t>85,0</t>
  </si>
  <si>
    <t xml:space="preserve">Маргарита Легенкова </t>
  </si>
  <si>
    <t>Седова Надежда</t>
  </si>
  <si>
    <t>Мастера 40-49 (14.05.1976)/45</t>
  </si>
  <si>
    <t>66,30</t>
  </si>
  <si>
    <t xml:space="preserve">Йошкар-Ола/Марий Эл республика </t>
  </si>
  <si>
    <t>117,5</t>
  </si>
  <si>
    <t>122,5</t>
  </si>
  <si>
    <t xml:space="preserve">Маргарита Легенькова </t>
  </si>
  <si>
    <t>ВЕСОВАЯ КАТЕГОРИЯ   75</t>
  </si>
  <si>
    <t>Аджибекирова Юлианна</t>
  </si>
  <si>
    <t>Юниорки (01.06.2000)/21</t>
  </si>
  <si>
    <t>73,50</t>
  </si>
  <si>
    <t xml:space="preserve">Жаденов Владимир </t>
  </si>
  <si>
    <t>Ягодина Мария</t>
  </si>
  <si>
    <t>Открытая (15.06.1991)/30</t>
  </si>
  <si>
    <t>80,60</t>
  </si>
  <si>
    <t xml:space="preserve">Шмадченко Александр </t>
  </si>
  <si>
    <t>Яблонских Светлана</t>
  </si>
  <si>
    <t>Мастера 40-49 (18.12.1979)/41</t>
  </si>
  <si>
    <t>82,30</t>
  </si>
  <si>
    <t xml:space="preserve">Козырев Олег Викторович </t>
  </si>
  <si>
    <t>Щепетнов Александр</t>
  </si>
  <si>
    <t>Мастера 40-49 (08.04.1978)/43</t>
  </si>
  <si>
    <t>207,5</t>
  </si>
  <si>
    <t>212,5</t>
  </si>
  <si>
    <t>Ломанов Александр</t>
  </si>
  <si>
    <t>Открытая (18.09.1985)/35</t>
  </si>
  <si>
    <t>76,00</t>
  </si>
  <si>
    <t xml:space="preserve">Сухов Валерий </t>
  </si>
  <si>
    <t>Денщикова Светлана</t>
  </si>
  <si>
    <t>Открытая (31.05.1985)/36</t>
  </si>
  <si>
    <t>57,60</t>
  </si>
  <si>
    <t>115,0</t>
  </si>
  <si>
    <t>Маркосян Мелик</t>
  </si>
  <si>
    <t>Открытая (21.01.1992)/29</t>
  </si>
  <si>
    <t>66,90</t>
  </si>
  <si>
    <t>102,5</t>
  </si>
  <si>
    <t>185,0</t>
  </si>
  <si>
    <t>190,0</t>
  </si>
  <si>
    <t>Мартиросян Бабкен</t>
  </si>
  <si>
    <t>Открытая (20.02.1997)/24</t>
  </si>
  <si>
    <t>68,80</t>
  </si>
  <si>
    <t>Ляликов Павел</t>
  </si>
  <si>
    <t>Открытая (05.07.1994)/27</t>
  </si>
  <si>
    <t>82,50</t>
  </si>
  <si>
    <t>Ягнаков Иван</t>
  </si>
  <si>
    <t>Юниоры (16.02.2001)/20</t>
  </si>
  <si>
    <t>89,40</t>
  </si>
  <si>
    <t>Открытая (16.02.2001)/20</t>
  </si>
  <si>
    <t>Серухина Софья</t>
  </si>
  <si>
    <t>61,00</t>
  </si>
  <si>
    <t>20,0</t>
  </si>
  <si>
    <t>22,5</t>
  </si>
  <si>
    <t>30,0</t>
  </si>
  <si>
    <t>Федоров Андрей</t>
  </si>
  <si>
    <t>51,50</t>
  </si>
  <si>
    <t>17,5</t>
  </si>
  <si>
    <t>Горбунов Александр</t>
  </si>
  <si>
    <t>Мастера 60+ (01.03.1960)/61</t>
  </si>
  <si>
    <t>74,30</t>
  </si>
  <si>
    <t>Бочаров Александр</t>
  </si>
  <si>
    <t>Открытая (15.04.1992)/29</t>
  </si>
  <si>
    <t>79,90</t>
  </si>
  <si>
    <t>Костыренко Владимир</t>
  </si>
  <si>
    <t>Открытая (28.05.1989)/32</t>
  </si>
  <si>
    <t xml:space="preserve">Ахтубинск/Астраханская область </t>
  </si>
  <si>
    <t>55,0</t>
  </si>
  <si>
    <t>Крылов Сергей</t>
  </si>
  <si>
    <t>Открытая (07.05.1986)/35</t>
  </si>
  <si>
    <t>80,40</t>
  </si>
  <si>
    <t>3</t>
  </si>
  <si>
    <t>Горбунова Алина</t>
  </si>
  <si>
    <t>57,90</t>
  </si>
  <si>
    <t>ВЕСОВАЯ КАТЕГОРИЯ   75+</t>
  </si>
  <si>
    <t>Делева Анна</t>
  </si>
  <si>
    <t>75,50</t>
  </si>
  <si>
    <t>Агеев Владимир</t>
  </si>
  <si>
    <t>Открытая (28.06.1986)/35</t>
  </si>
  <si>
    <t>84,40</t>
  </si>
  <si>
    <t>Девушки 13-19 (28.08.2001)/19</t>
  </si>
  <si>
    <t>Юниорки 20-23 (26.01.2001)/20</t>
  </si>
  <si>
    <t>Юноши 13-19 (14.01.2010)/11</t>
  </si>
  <si>
    <t>Девушки 13-19 (17.11.2009)/11</t>
  </si>
  <si>
    <t>Волгоград/Волгоградская область</t>
  </si>
  <si>
    <t>Горбунов А., Горбунов Е.</t>
  </si>
  <si>
    <t>Всероссийский мастерский турнир "Высокое напряжение V"
СПР Пауэрспорт ДК
Волжский/Волгоградская область, 17 июля 2021 года</t>
  </si>
  <si>
    <t>Всероссийский мастерский турнир "Высокое напряжение V"
СПР Строгий подъем штанги на бицепс ДК
Волжский/Волгоградская область, 17 июля 2021 года</t>
  </si>
  <si>
    <t>Всероссийский мастерский турнир "Высокое напряжение V"
СПР Строгий подъем штанги на бицепс
Волжский/Волгоградская область, 17 июля 2021 года</t>
  </si>
  <si>
    <t>Всероссийский мастерский турнир "Высокое напряжение V"
WRPF любители Силовое двоеборье без экипировки ДК
Волжский/Волгоградская область, 17 июля 2021 года</t>
  </si>
  <si>
    <t>Всероссийский мастерский турнир "Высокое напряжение V"
WRPF любители Становая тяга без экипировки ДК
Волжский/Волгоградская область, 17 июля 2021 года</t>
  </si>
  <si>
    <t>Всероссийский мастерский турнир "Высокое напряжение V"
WRPF любители Становая тяга без экипировки
Волжский/Волгоградская область, 17 июля 2021 года</t>
  </si>
  <si>
    <t>Всероссийский мастерский турнир "Высокое напряжение V"
WEPF Жим лежа в многопетельной софт экипировке ДК
Волжский/Волгоградская область, 17 июля 2021 года</t>
  </si>
  <si>
    <t>Всероссийский мастерский турнир "Высокое напряжение V"
WEPF любители Жим лежа в однослойной экипировке ДК
Волжский/Волгоградская область, 17 июля 2021 года</t>
  </si>
  <si>
    <t>Всероссийский мастерский турнир "Высокое напряжение V"
WRPF любители Жим лежа без экипировки ДК
Волжский/Волгоградская область, 17 июля 2021 года</t>
  </si>
  <si>
    <t>Всероссийский мастерский турнир "Высокое напряжение V"
WRPF любители Жим лежа без экипировки
Волжский/Волгоградская область, 17 июля 2021 года</t>
  </si>
  <si>
    <t>Всероссийский мастерский турнир "Высокое напряжение V"
WEPF Жим лежа в однопетельной софт экипировке
Волжский/Волгоградская область, 17 июля 2021 года</t>
  </si>
  <si>
    <t>Горбунов А.</t>
  </si>
  <si>
    <t>Кривэ Е.</t>
  </si>
  <si>
    <t>Горбачев В.</t>
  </si>
  <si>
    <t>Борщёв В.</t>
  </si>
  <si>
    <t xml:space="preserve">Улан-Удэ/Республика Бурятия </t>
  </si>
  <si>
    <t>Средняя Ахтуба/Волгоградская область</t>
  </si>
  <si>
    <t xml:space="preserve">Шмадченко А. </t>
  </si>
  <si>
    <t xml:space="preserve">Стешина Е. </t>
  </si>
  <si>
    <t xml:space="preserve">Легенькова М. </t>
  </si>
  <si>
    <t xml:space="preserve">Агеев В. </t>
  </si>
  <si>
    <t>Элиста/Республика Калмыкия</t>
  </si>
  <si>
    <t>Козырев О.</t>
  </si>
  <si>
    <t xml:space="preserve">Козырев О. </t>
  </si>
  <si>
    <t>Гузев П.</t>
  </si>
  <si>
    <t>Михайловка/Волгоградская область</t>
  </si>
  <si>
    <t>Калач-на-Дону/Волгоградская область</t>
  </si>
  <si>
    <t>Перелюб/Саратовская область</t>
  </si>
  <si>
    <t>Чередниченко А.</t>
  </si>
  <si>
    <t>Рассоха Д.</t>
  </si>
  <si>
    <t>Ягнаков И.</t>
  </si>
  <si>
    <t>Дьяконов Д.</t>
  </si>
  <si>
    <t>Суслов Н.</t>
  </si>
  <si>
    <t>Амельченко А.</t>
  </si>
  <si>
    <t>Жим</t>
  </si>
  <si>
    <t>Тяга</t>
  </si>
  <si>
    <t>№</t>
  </si>
  <si>
    <t xml:space="preserve">
Дата рождения/Возраст</t>
  </si>
  <si>
    <t>Возрастная группа</t>
  </si>
  <si>
    <t>O</t>
  </si>
  <si>
    <t>J</t>
  </si>
  <si>
    <t>M1</t>
  </si>
  <si>
    <t>T1</t>
  </si>
  <si>
    <t>T2</t>
  </si>
  <si>
    <t>M2</t>
  </si>
  <si>
    <t>M5</t>
  </si>
  <si>
    <t>T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</si>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</sst>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3C535-08A7-47B7-978C-5874F1437F19}">
  <dimension ref="A1:Q24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3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0.1640625" style="5" customWidth="1"/>
    <col min="18" max="16384" width="9.1640625" style="3"/>
  </cols>
  <sheetData>
    <row r="1" spans="1:17" s="2" customFormat="1" ht="29" customHeight="1">
      <c r="A1" s="28" t="s">
        <v>279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s="1" customFormat="1" ht="12.75" customHeight="1">
      <c r="A3" s="36" t="s">
        <v>312</v>
      </c>
      <c r="B3" s="41" t="s">
        <v>0</v>
      </c>
      <c r="C3" s="38" t="s">
        <v>313</v>
      </c>
      <c r="D3" s="38" t="s">
        <v>6</v>
      </c>
      <c r="E3" s="40" t="s">
        <v>314</v>
      </c>
      <c r="F3" s="40" t="s">
        <v>5</v>
      </c>
      <c r="G3" s="40" t="s">
        <v>7</v>
      </c>
      <c r="H3" s="40"/>
      <c r="I3" s="40"/>
      <c r="J3" s="40"/>
      <c r="K3" s="40" t="s">
        <v>157</v>
      </c>
      <c r="L3" s="40"/>
      <c r="M3" s="40"/>
      <c r="N3" s="40"/>
      <c r="O3" s="40" t="s">
        <v>1</v>
      </c>
      <c r="P3" s="40" t="s">
        <v>3</v>
      </c>
      <c r="Q3" s="43" t="s">
        <v>2</v>
      </c>
    </row>
    <row r="4" spans="1:17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9"/>
      <c r="P4" s="39"/>
      <c r="Q4" s="44"/>
    </row>
    <row r="5" spans="1:17" ht="16">
      <c r="A5" s="45" t="s">
        <v>26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7">
      <c r="A6" s="8" t="s">
        <v>25</v>
      </c>
      <c r="B6" s="7" t="s">
        <v>220</v>
      </c>
      <c r="C6" s="7" t="s">
        <v>221</v>
      </c>
      <c r="D6" s="7" t="s">
        <v>222</v>
      </c>
      <c r="E6" s="7" t="s">
        <v>315</v>
      </c>
      <c r="F6" s="7" t="s">
        <v>12</v>
      </c>
      <c r="G6" s="10" t="s">
        <v>77</v>
      </c>
      <c r="H6" s="10" t="s">
        <v>79</v>
      </c>
      <c r="I6" s="9" t="s">
        <v>83</v>
      </c>
      <c r="J6" s="8"/>
      <c r="K6" s="10" t="s">
        <v>169</v>
      </c>
      <c r="L6" s="10" t="s">
        <v>223</v>
      </c>
      <c r="M6" s="9" t="s">
        <v>114</v>
      </c>
      <c r="N6" s="8"/>
      <c r="O6" s="8" t="str">
        <f>"165,0"</f>
        <v>165,0</v>
      </c>
      <c r="P6" s="8" t="str">
        <f>"189,8985"</f>
        <v>189,8985</v>
      </c>
      <c r="Q6" s="7"/>
    </row>
    <row r="7" spans="1:17">
      <c r="B7" s="5" t="s">
        <v>24</v>
      </c>
    </row>
    <row r="8" spans="1:17" ht="16">
      <c r="A8" s="47" t="s">
        <v>117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>
      <c r="A9" s="8" t="s">
        <v>25</v>
      </c>
      <c r="B9" s="7" t="s">
        <v>204</v>
      </c>
      <c r="C9" s="7" t="s">
        <v>205</v>
      </c>
      <c r="D9" s="7" t="s">
        <v>206</v>
      </c>
      <c r="E9" s="7" t="s">
        <v>315</v>
      </c>
      <c r="F9" s="7" t="s">
        <v>274</v>
      </c>
      <c r="G9" s="10" t="s">
        <v>97</v>
      </c>
      <c r="H9" s="9" t="s">
        <v>98</v>
      </c>
      <c r="I9" s="9" t="s">
        <v>98</v>
      </c>
      <c r="J9" s="8"/>
      <c r="K9" s="9" t="s">
        <v>42</v>
      </c>
      <c r="L9" s="10" t="s">
        <v>134</v>
      </c>
      <c r="M9" s="9" t="s">
        <v>53</v>
      </c>
      <c r="N9" s="8"/>
      <c r="O9" s="8" t="str">
        <f>"210,0"</f>
        <v>210,0</v>
      </c>
      <c r="P9" s="8" t="str">
        <f>"191,3520"</f>
        <v>191,3520</v>
      </c>
      <c r="Q9" s="7" t="s">
        <v>293</v>
      </c>
    </row>
    <row r="10" spans="1:17">
      <c r="B10" s="5" t="s">
        <v>24</v>
      </c>
    </row>
    <row r="11" spans="1:17" ht="16">
      <c r="A11" s="47" t="s">
        <v>100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7">
      <c r="A12" s="8" t="s">
        <v>25</v>
      </c>
      <c r="B12" s="7" t="s">
        <v>224</v>
      </c>
      <c r="C12" s="7" t="s">
        <v>225</v>
      </c>
      <c r="D12" s="7" t="s">
        <v>226</v>
      </c>
      <c r="E12" s="7" t="s">
        <v>315</v>
      </c>
      <c r="F12" s="7" t="s">
        <v>274</v>
      </c>
      <c r="G12" s="10" t="s">
        <v>168</v>
      </c>
      <c r="H12" s="10" t="s">
        <v>227</v>
      </c>
      <c r="I12" s="9" t="s">
        <v>223</v>
      </c>
      <c r="J12" s="8"/>
      <c r="K12" s="10" t="s">
        <v>34</v>
      </c>
      <c r="L12" s="10" t="s">
        <v>228</v>
      </c>
      <c r="M12" s="10" t="s">
        <v>229</v>
      </c>
      <c r="N12" s="8"/>
      <c r="O12" s="8" t="str">
        <f>"292,5"</f>
        <v>292,5</v>
      </c>
      <c r="P12" s="8" t="str">
        <f>"227,1555"</f>
        <v>227,1555</v>
      </c>
      <c r="Q12" s="7" t="s">
        <v>294</v>
      </c>
    </row>
    <row r="13" spans="1:17">
      <c r="B13" s="5" t="s">
        <v>24</v>
      </c>
    </row>
    <row r="14" spans="1:17" ht="16">
      <c r="A14" s="47" t="s">
        <v>199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7">
      <c r="A15" s="8" t="s">
        <v>25</v>
      </c>
      <c r="B15" s="7" t="s">
        <v>230</v>
      </c>
      <c r="C15" s="7" t="s">
        <v>231</v>
      </c>
      <c r="D15" s="7" t="s">
        <v>232</v>
      </c>
      <c r="E15" s="7" t="s">
        <v>315</v>
      </c>
      <c r="F15" s="7" t="s">
        <v>292</v>
      </c>
      <c r="G15" s="10" t="s">
        <v>108</v>
      </c>
      <c r="H15" s="9" t="s">
        <v>109</v>
      </c>
      <c r="I15" s="9" t="s">
        <v>109</v>
      </c>
      <c r="J15" s="8"/>
      <c r="K15" s="10" t="s">
        <v>197</v>
      </c>
      <c r="L15" s="10" t="s">
        <v>41</v>
      </c>
      <c r="M15" s="10" t="s">
        <v>115</v>
      </c>
      <c r="N15" s="8"/>
      <c r="O15" s="8" t="str">
        <f>"200,0"</f>
        <v>200,0</v>
      </c>
      <c r="P15" s="8" t="str">
        <f>"151,9000"</f>
        <v>151,9000</v>
      </c>
      <c r="Q15" s="7" t="s">
        <v>295</v>
      </c>
    </row>
    <row r="16" spans="1:17">
      <c r="B16" s="5" t="s">
        <v>24</v>
      </c>
    </row>
    <row r="17" spans="1:17" ht="16">
      <c r="A17" s="47" t="s">
        <v>117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7">
      <c r="A18" s="12" t="s">
        <v>25</v>
      </c>
      <c r="B18" s="11" t="s">
        <v>233</v>
      </c>
      <c r="C18" s="11" t="s">
        <v>234</v>
      </c>
      <c r="D18" s="11" t="s">
        <v>235</v>
      </c>
      <c r="E18" s="11" t="s">
        <v>315</v>
      </c>
      <c r="F18" s="11" t="s">
        <v>30</v>
      </c>
      <c r="G18" s="17" t="s">
        <v>48</v>
      </c>
      <c r="H18" s="17" t="s">
        <v>49</v>
      </c>
      <c r="I18" s="20" t="s">
        <v>138</v>
      </c>
      <c r="J18" s="12"/>
      <c r="K18" s="17" t="s">
        <v>152</v>
      </c>
      <c r="L18" s="20" t="s">
        <v>185</v>
      </c>
      <c r="M18" s="20" t="s">
        <v>185</v>
      </c>
      <c r="N18" s="12"/>
      <c r="O18" s="12" t="str">
        <f>"380,0"</f>
        <v>380,0</v>
      </c>
      <c r="P18" s="12" t="str">
        <f>"254,5620"</f>
        <v>254,5620</v>
      </c>
      <c r="Q18" s="11"/>
    </row>
    <row r="19" spans="1:17">
      <c r="A19" s="14" t="s">
        <v>144</v>
      </c>
      <c r="B19" s="13" t="s">
        <v>124</v>
      </c>
      <c r="C19" s="13" t="s">
        <v>125</v>
      </c>
      <c r="D19" s="13" t="s">
        <v>126</v>
      </c>
      <c r="E19" s="13" t="s">
        <v>315</v>
      </c>
      <c r="F19" s="13" t="s">
        <v>291</v>
      </c>
      <c r="G19" s="19" t="s">
        <v>40</v>
      </c>
      <c r="H19" s="19" t="s">
        <v>41</v>
      </c>
      <c r="I19" s="18" t="s">
        <v>41</v>
      </c>
      <c r="J19" s="14"/>
      <c r="K19" s="19" t="s">
        <v>58</v>
      </c>
      <c r="L19" s="19" t="s">
        <v>58</v>
      </c>
      <c r="M19" s="18" t="s">
        <v>58</v>
      </c>
      <c r="N19" s="14"/>
      <c r="O19" s="14" t="str">
        <f>"292,5"</f>
        <v>292,5</v>
      </c>
      <c r="P19" s="14" t="str">
        <f>"198,2858"</f>
        <v>198,2858</v>
      </c>
      <c r="Q19" s="13"/>
    </row>
    <row r="20" spans="1:17">
      <c r="B20" s="5" t="s">
        <v>24</v>
      </c>
    </row>
    <row r="21" spans="1:17" ht="16">
      <c r="A21" s="47" t="s">
        <v>8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7">
      <c r="A22" s="12" t="s">
        <v>25</v>
      </c>
      <c r="B22" s="11" t="s">
        <v>236</v>
      </c>
      <c r="C22" s="11" t="s">
        <v>237</v>
      </c>
      <c r="D22" s="11" t="s">
        <v>238</v>
      </c>
      <c r="E22" s="11" t="s">
        <v>316</v>
      </c>
      <c r="F22" s="11" t="s">
        <v>274</v>
      </c>
      <c r="G22" s="17" t="s">
        <v>42</v>
      </c>
      <c r="H22" s="17" t="s">
        <v>121</v>
      </c>
      <c r="I22" s="20" t="s">
        <v>134</v>
      </c>
      <c r="J22" s="12"/>
      <c r="K22" s="17" t="s">
        <v>143</v>
      </c>
      <c r="L22" s="20" t="s">
        <v>228</v>
      </c>
      <c r="M22" s="17" t="s">
        <v>228</v>
      </c>
      <c r="N22" s="12"/>
      <c r="O22" s="12" t="str">
        <f>"320,0"</f>
        <v>320,0</v>
      </c>
      <c r="P22" s="12" t="str">
        <f>"204,9920"</f>
        <v>204,9920</v>
      </c>
      <c r="Q22" s="11" t="s">
        <v>296</v>
      </c>
    </row>
    <row r="23" spans="1:17">
      <c r="A23" s="14" t="s">
        <v>25</v>
      </c>
      <c r="B23" s="13" t="s">
        <v>236</v>
      </c>
      <c r="C23" s="13" t="s">
        <v>239</v>
      </c>
      <c r="D23" s="13" t="s">
        <v>238</v>
      </c>
      <c r="E23" s="13" t="s">
        <v>315</v>
      </c>
      <c r="F23" s="13" t="s">
        <v>274</v>
      </c>
      <c r="G23" s="18" t="s">
        <v>42</v>
      </c>
      <c r="H23" s="18" t="s">
        <v>121</v>
      </c>
      <c r="I23" s="19" t="s">
        <v>134</v>
      </c>
      <c r="J23" s="14"/>
      <c r="K23" s="18" t="s">
        <v>143</v>
      </c>
      <c r="L23" s="19" t="s">
        <v>228</v>
      </c>
      <c r="M23" s="18" t="s">
        <v>228</v>
      </c>
      <c r="N23" s="14"/>
      <c r="O23" s="14" t="str">
        <f>"320,0"</f>
        <v>320,0</v>
      </c>
      <c r="P23" s="14" t="str">
        <f>"204,9920"</f>
        <v>204,9920</v>
      </c>
      <c r="Q23" s="13" t="s">
        <v>296</v>
      </c>
    </row>
    <row r="24" spans="1:17">
      <c r="B24" s="5" t="s">
        <v>24</v>
      </c>
    </row>
  </sheetData>
  <mergeCells count="18">
    <mergeCell ref="A21:N21"/>
    <mergeCell ref="A5:N5"/>
    <mergeCell ref="A8:N8"/>
    <mergeCell ref="A11:N11"/>
    <mergeCell ref="A14:N14"/>
    <mergeCell ref="A17:N17"/>
    <mergeCell ref="A1:Q2"/>
    <mergeCell ref="A3:A4"/>
    <mergeCell ref="C3:C4"/>
    <mergeCell ref="D3:D4"/>
    <mergeCell ref="E3:E4"/>
    <mergeCell ref="F3:F4"/>
    <mergeCell ref="G3:J3"/>
    <mergeCell ref="K3:N3"/>
    <mergeCell ref="B3:B4"/>
    <mergeCell ref="O3:O4"/>
    <mergeCell ref="P3:P4"/>
    <mergeCell ref="Q3:Q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A032E-9236-46CB-91D0-394CC39FE180}">
  <dimension ref="A1:M18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30.8320312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28.1640625" style="5" bestFit="1" customWidth="1"/>
    <col min="14" max="16384" width="9.1640625" style="3"/>
  </cols>
  <sheetData>
    <row r="1" spans="1:13" s="2" customFormat="1" ht="29" customHeight="1">
      <c r="A1" s="28" t="s">
        <v>277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312</v>
      </c>
      <c r="B3" s="41" t="s">
        <v>0</v>
      </c>
      <c r="C3" s="38" t="s">
        <v>313</v>
      </c>
      <c r="D3" s="38" t="s">
        <v>6</v>
      </c>
      <c r="E3" s="40" t="s">
        <v>314</v>
      </c>
      <c r="F3" s="40" t="s">
        <v>5</v>
      </c>
      <c r="G3" s="40" t="s">
        <v>310</v>
      </c>
      <c r="H3" s="40"/>
      <c r="I3" s="40"/>
      <c r="J3" s="40"/>
      <c r="K3" s="40" t="s">
        <v>22</v>
      </c>
      <c r="L3" s="40" t="s">
        <v>3</v>
      </c>
      <c r="M3" s="43" t="s">
        <v>2</v>
      </c>
    </row>
    <row r="4" spans="1:13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4"/>
    </row>
    <row r="5" spans="1:13" ht="16">
      <c r="A5" s="45" t="s">
        <v>73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25</v>
      </c>
      <c r="B6" s="7" t="s">
        <v>80</v>
      </c>
      <c r="C6" s="7" t="s">
        <v>81</v>
      </c>
      <c r="D6" s="7" t="s">
        <v>82</v>
      </c>
      <c r="E6" s="7" t="s">
        <v>315</v>
      </c>
      <c r="F6" s="7" t="s">
        <v>274</v>
      </c>
      <c r="G6" s="10" t="s">
        <v>31</v>
      </c>
      <c r="H6" s="10" t="s">
        <v>32</v>
      </c>
      <c r="I6" s="10" t="s">
        <v>244</v>
      </c>
      <c r="J6" s="8"/>
      <c r="K6" s="8" t="str">
        <f>"30,0"</f>
        <v>30,0</v>
      </c>
      <c r="L6" s="8" t="str">
        <f>"33,3300"</f>
        <v>33,3300</v>
      </c>
      <c r="M6" s="7" t="s">
        <v>287</v>
      </c>
    </row>
    <row r="7" spans="1:13">
      <c r="B7" s="5" t="s">
        <v>24</v>
      </c>
    </row>
    <row r="8" spans="1:13" ht="16">
      <c r="A8" s="47" t="s">
        <v>73</v>
      </c>
      <c r="B8" s="47"/>
      <c r="C8" s="48"/>
      <c r="D8" s="48"/>
      <c r="E8" s="48"/>
      <c r="F8" s="48"/>
      <c r="G8" s="48"/>
      <c r="H8" s="48"/>
      <c r="I8" s="48"/>
      <c r="J8" s="48"/>
    </row>
    <row r="9" spans="1:13">
      <c r="A9" s="8" t="s">
        <v>25</v>
      </c>
      <c r="B9" s="7" t="s">
        <v>245</v>
      </c>
      <c r="C9" s="7" t="s">
        <v>272</v>
      </c>
      <c r="D9" s="7" t="s">
        <v>246</v>
      </c>
      <c r="E9" s="7" t="s">
        <v>322</v>
      </c>
      <c r="F9" s="7" t="s">
        <v>274</v>
      </c>
      <c r="G9" s="10" t="s">
        <v>247</v>
      </c>
      <c r="H9" s="10" t="s">
        <v>242</v>
      </c>
      <c r="I9" s="10" t="s">
        <v>243</v>
      </c>
      <c r="J9" s="8"/>
      <c r="K9" s="8" t="str">
        <f>"22,5"</f>
        <v>22,5</v>
      </c>
      <c r="L9" s="8" t="str">
        <f>"21,9780"</f>
        <v>21,9780</v>
      </c>
      <c r="M9" s="7" t="s">
        <v>275</v>
      </c>
    </row>
    <row r="10" spans="1:13">
      <c r="B10" s="5" t="s">
        <v>24</v>
      </c>
    </row>
    <row r="11" spans="1:13" ht="16">
      <c r="A11" s="47" t="s">
        <v>199</v>
      </c>
      <c r="B11" s="47"/>
      <c r="C11" s="48"/>
      <c r="D11" s="48"/>
      <c r="E11" s="48"/>
      <c r="F11" s="48"/>
      <c r="G11" s="48"/>
      <c r="H11" s="48"/>
      <c r="I11" s="48"/>
      <c r="J11" s="48"/>
    </row>
    <row r="12" spans="1:13">
      <c r="A12" s="8" t="s">
        <v>25</v>
      </c>
      <c r="B12" s="7" t="s">
        <v>248</v>
      </c>
      <c r="C12" s="7" t="s">
        <v>249</v>
      </c>
      <c r="D12" s="7" t="s">
        <v>250</v>
      </c>
      <c r="E12" s="7" t="s">
        <v>323</v>
      </c>
      <c r="F12" s="7" t="s">
        <v>274</v>
      </c>
      <c r="G12" s="10" t="s">
        <v>33</v>
      </c>
      <c r="H12" s="10" t="s">
        <v>87</v>
      </c>
      <c r="I12" s="8"/>
      <c r="J12" s="8"/>
      <c r="K12" s="8" t="str">
        <f>"37,5"</f>
        <v>37,5</v>
      </c>
      <c r="L12" s="8" t="str">
        <f>"35,5169"</f>
        <v>35,5169</v>
      </c>
      <c r="M12" s="7"/>
    </row>
    <row r="13" spans="1:13">
      <c r="B13" s="5" t="s">
        <v>24</v>
      </c>
    </row>
    <row r="14" spans="1:13" ht="16">
      <c r="A14" s="47" t="s">
        <v>117</v>
      </c>
      <c r="B14" s="47"/>
      <c r="C14" s="48"/>
      <c r="D14" s="48"/>
      <c r="E14" s="48"/>
      <c r="F14" s="48"/>
      <c r="G14" s="48"/>
      <c r="H14" s="48"/>
      <c r="I14" s="48"/>
      <c r="J14" s="48"/>
    </row>
    <row r="15" spans="1:13">
      <c r="A15" s="12" t="s">
        <v>25</v>
      </c>
      <c r="B15" s="11" t="s">
        <v>251</v>
      </c>
      <c r="C15" s="11" t="s">
        <v>252</v>
      </c>
      <c r="D15" s="11" t="s">
        <v>253</v>
      </c>
      <c r="E15" s="11" t="s">
        <v>315</v>
      </c>
      <c r="F15" s="11" t="s">
        <v>274</v>
      </c>
      <c r="G15" s="17" t="s">
        <v>104</v>
      </c>
      <c r="H15" s="17" t="s">
        <v>148</v>
      </c>
      <c r="I15" s="17" t="s">
        <v>93</v>
      </c>
      <c r="J15" s="12"/>
      <c r="K15" s="12" t="str">
        <f>"65,0"</f>
        <v>65,0</v>
      </c>
      <c r="L15" s="12" t="str">
        <f>"42,7927"</f>
        <v>42,7927</v>
      </c>
      <c r="M15" s="11"/>
    </row>
    <row r="16" spans="1:13">
      <c r="A16" s="16" t="s">
        <v>144</v>
      </c>
      <c r="B16" s="15" t="s">
        <v>254</v>
      </c>
      <c r="C16" s="15" t="s">
        <v>255</v>
      </c>
      <c r="D16" s="15" t="s">
        <v>253</v>
      </c>
      <c r="E16" s="15" t="s">
        <v>315</v>
      </c>
      <c r="F16" s="15" t="s">
        <v>256</v>
      </c>
      <c r="G16" s="21" t="s">
        <v>257</v>
      </c>
      <c r="H16" s="21" t="s">
        <v>104</v>
      </c>
      <c r="I16" s="21" t="s">
        <v>148</v>
      </c>
      <c r="J16" s="16"/>
      <c r="K16" s="16" t="str">
        <f>"62,5"</f>
        <v>62,5</v>
      </c>
      <c r="L16" s="16" t="str">
        <f>"41,1469"</f>
        <v>41,1469</v>
      </c>
      <c r="M16" s="15"/>
    </row>
    <row r="17" spans="1:13">
      <c r="A17" s="14" t="s">
        <v>261</v>
      </c>
      <c r="B17" s="13" t="s">
        <v>258</v>
      </c>
      <c r="C17" s="13" t="s">
        <v>259</v>
      </c>
      <c r="D17" s="13" t="s">
        <v>260</v>
      </c>
      <c r="E17" s="13" t="s">
        <v>315</v>
      </c>
      <c r="F17" s="13" t="s">
        <v>274</v>
      </c>
      <c r="G17" s="18" t="s">
        <v>83</v>
      </c>
      <c r="H17" s="19" t="s">
        <v>104</v>
      </c>
      <c r="I17" s="19" t="s">
        <v>104</v>
      </c>
      <c r="J17" s="14"/>
      <c r="K17" s="14" t="str">
        <f>"52,5"</f>
        <v>52,5</v>
      </c>
      <c r="L17" s="14" t="str">
        <f>"34,4216"</f>
        <v>34,4216</v>
      </c>
      <c r="M17" s="13" t="s">
        <v>288</v>
      </c>
    </row>
    <row r="18" spans="1:13">
      <c r="B18" s="5" t="s">
        <v>24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E5A7F-5C03-49DA-B7FA-3637DBE424A3}">
  <dimension ref="A1:M7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5" style="5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1.3320312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19.1640625" style="5" bestFit="1" customWidth="1"/>
    <col min="14" max="16384" width="9.1640625" style="3"/>
  </cols>
  <sheetData>
    <row r="1" spans="1:13" s="2" customFormat="1" ht="29" customHeight="1">
      <c r="A1" s="28" t="s">
        <v>278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312</v>
      </c>
      <c r="B3" s="41" t="s">
        <v>0</v>
      </c>
      <c r="C3" s="38" t="s">
        <v>313</v>
      </c>
      <c r="D3" s="38" t="s">
        <v>6</v>
      </c>
      <c r="E3" s="40" t="s">
        <v>314</v>
      </c>
      <c r="F3" s="40" t="s">
        <v>5</v>
      </c>
      <c r="G3" s="40" t="s">
        <v>310</v>
      </c>
      <c r="H3" s="40"/>
      <c r="I3" s="40"/>
      <c r="J3" s="40"/>
      <c r="K3" s="40" t="s">
        <v>22</v>
      </c>
      <c r="L3" s="40" t="s">
        <v>3</v>
      </c>
      <c r="M3" s="43" t="s">
        <v>2</v>
      </c>
    </row>
    <row r="4" spans="1:13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4"/>
    </row>
    <row r="5" spans="1:13" ht="16">
      <c r="A5" s="45" t="s">
        <v>100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25</v>
      </c>
      <c r="B6" s="7" t="s">
        <v>240</v>
      </c>
      <c r="C6" s="7" t="s">
        <v>273</v>
      </c>
      <c r="D6" s="7" t="s">
        <v>241</v>
      </c>
      <c r="E6" s="7" t="s">
        <v>322</v>
      </c>
      <c r="F6" s="7" t="s">
        <v>30</v>
      </c>
      <c r="G6" s="10" t="s">
        <v>242</v>
      </c>
      <c r="H6" s="10" t="s">
        <v>243</v>
      </c>
      <c r="I6" s="9" t="s">
        <v>31</v>
      </c>
      <c r="J6" s="8"/>
      <c r="K6" s="8" t="str">
        <f>"22,5"</f>
        <v>22,5</v>
      </c>
      <c r="L6" s="8" t="str">
        <f>"21,9285"</f>
        <v>21,9285</v>
      </c>
      <c r="M6" s="7" t="s">
        <v>289</v>
      </c>
    </row>
    <row r="7" spans="1:13">
      <c r="B7" s="5" t="s">
        <v>24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8EB0C-F1AE-4021-BEFB-A7C0A59CBBC6}">
  <dimension ref="A1:M39"/>
  <sheetViews>
    <sheetView workbookViewId="0">
      <selection activeCell="E41" sqref="E41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1.6640625" style="5" bestFit="1" customWidth="1"/>
    <col min="7" max="9" width="5.5" style="6" customWidth="1"/>
    <col min="10" max="10" width="4.83203125" style="6" customWidth="1"/>
    <col min="11" max="11" width="10.5" style="24" bestFit="1" customWidth="1"/>
    <col min="12" max="12" width="8.5" style="6" bestFit="1" customWidth="1"/>
    <col min="13" max="13" width="29.33203125" style="5" bestFit="1" customWidth="1"/>
    <col min="14" max="16384" width="9.1640625" style="3"/>
  </cols>
  <sheetData>
    <row r="1" spans="1:13" s="2" customFormat="1" ht="29" customHeight="1">
      <c r="A1" s="28" t="s">
        <v>284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312</v>
      </c>
      <c r="B3" s="41" t="s">
        <v>0</v>
      </c>
      <c r="C3" s="38" t="s">
        <v>313</v>
      </c>
      <c r="D3" s="38" t="s">
        <v>6</v>
      </c>
      <c r="E3" s="40" t="s">
        <v>314</v>
      </c>
      <c r="F3" s="40" t="s">
        <v>5</v>
      </c>
      <c r="G3" s="40" t="s">
        <v>7</v>
      </c>
      <c r="H3" s="40"/>
      <c r="I3" s="40"/>
      <c r="J3" s="40"/>
      <c r="K3" s="49" t="s">
        <v>22</v>
      </c>
      <c r="L3" s="40" t="s">
        <v>3</v>
      </c>
      <c r="M3" s="43" t="s">
        <v>2</v>
      </c>
    </row>
    <row r="4" spans="1:13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50"/>
      <c r="L4" s="39"/>
      <c r="M4" s="44"/>
    </row>
    <row r="5" spans="1:13" ht="16">
      <c r="A5" s="45" t="s">
        <v>73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12" t="s">
        <v>25</v>
      </c>
      <c r="B6" s="11" t="s">
        <v>74</v>
      </c>
      <c r="C6" s="11" t="s">
        <v>75</v>
      </c>
      <c r="D6" s="11" t="s">
        <v>76</v>
      </c>
      <c r="E6" s="11" t="s">
        <v>316</v>
      </c>
      <c r="F6" s="11" t="s">
        <v>301</v>
      </c>
      <c r="G6" s="17" t="s">
        <v>77</v>
      </c>
      <c r="H6" s="17" t="s">
        <v>78</v>
      </c>
      <c r="I6" s="20" t="s">
        <v>79</v>
      </c>
      <c r="J6" s="12"/>
      <c r="K6" s="25" t="str">
        <f>"47,5"</f>
        <v>47,5</v>
      </c>
      <c r="L6" s="12" t="str">
        <f>"60,8380"</f>
        <v>60,8380</v>
      </c>
      <c r="M6" s="11" t="s">
        <v>304</v>
      </c>
    </row>
    <row r="7" spans="1:13">
      <c r="A7" s="16" t="s">
        <v>25</v>
      </c>
      <c r="B7" s="15" t="s">
        <v>80</v>
      </c>
      <c r="C7" s="15" t="s">
        <v>81</v>
      </c>
      <c r="D7" s="15" t="s">
        <v>82</v>
      </c>
      <c r="E7" s="15" t="s">
        <v>315</v>
      </c>
      <c r="F7" s="15" t="s">
        <v>274</v>
      </c>
      <c r="G7" s="21" t="s">
        <v>77</v>
      </c>
      <c r="H7" s="21" t="s">
        <v>79</v>
      </c>
      <c r="I7" s="22" t="s">
        <v>83</v>
      </c>
      <c r="J7" s="16"/>
      <c r="K7" s="26" t="str">
        <f>"50,0"</f>
        <v>50,0</v>
      </c>
      <c r="L7" s="16" t="str">
        <f>"62,5200"</f>
        <v>62,5200</v>
      </c>
      <c r="M7" s="15" t="s">
        <v>287</v>
      </c>
    </row>
    <row r="8" spans="1:13">
      <c r="A8" s="14" t="s">
        <v>144</v>
      </c>
      <c r="B8" s="13" t="s">
        <v>84</v>
      </c>
      <c r="C8" s="13" t="s">
        <v>85</v>
      </c>
      <c r="D8" s="13" t="s">
        <v>86</v>
      </c>
      <c r="E8" s="13" t="s">
        <v>315</v>
      </c>
      <c r="F8" s="13" t="s">
        <v>274</v>
      </c>
      <c r="G8" s="19" t="s">
        <v>87</v>
      </c>
      <c r="H8" s="18" t="s">
        <v>87</v>
      </c>
      <c r="I8" s="19" t="s">
        <v>88</v>
      </c>
      <c r="J8" s="14"/>
      <c r="K8" s="27" t="str">
        <f>"37,5"</f>
        <v>37,5</v>
      </c>
      <c r="L8" s="14" t="str">
        <f>"47,0287"</f>
        <v>47,0287</v>
      </c>
      <c r="M8" s="13"/>
    </row>
    <row r="9" spans="1:13">
      <c r="B9" s="5" t="s">
        <v>24</v>
      </c>
    </row>
    <row r="10" spans="1:13" ht="16">
      <c r="A10" s="47" t="s">
        <v>26</v>
      </c>
      <c r="B10" s="47"/>
      <c r="C10" s="48"/>
      <c r="D10" s="48"/>
      <c r="E10" s="48"/>
      <c r="F10" s="48"/>
      <c r="G10" s="48"/>
      <c r="H10" s="48"/>
      <c r="I10" s="48"/>
      <c r="J10" s="48"/>
    </row>
    <row r="11" spans="1:13">
      <c r="A11" s="12" t="s">
        <v>23</v>
      </c>
      <c r="B11" s="11" t="s">
        <v>89</v>
      </c>
      <c r="C11" s="11" t="s">
        <v>90</v>
      </c>
      <c r="D11" s="11" t="s">
        <v>91</v>
      </c>
      <c r="E11" s="11" t="s">
        <v>315</v>
      </c>
      <c r="F11" s="11" t="s">
        <v>302</v>
      </c>
      <c r="G11" s="20" t="s">
        <v>92</v>
      </c>
      <c r="H11" s="20" t="s">
        <v>93</v>
      </c>
      <c r="I11" s="20" t="s">
        <v>93</v>
      </c>
      <c r="J11" s="12"/>
      <c r="K11" s="25">
        <v>0</v>
      </c>
      <c r="L11" s="12" t="str">
        <f>"0,0000"</f>
        <v>0,0000</v>
      </c>
      <c r="M11" s="11" t="s">
        <v>305</v>
      </c>
    </row>
    <row r="12" spans="1:13">
      <c r="A12" s="14" t="s">
        <v>25</v>
      </c>
      <c r="B12" s="13" t="s">
        <v>94</v>
      </c>
      <c r="C12" s="13" t="s">
        <v>95</v>
      </c>
      <c r="D12" s="13" t="s">
        <v>96</v>
      </c>
      <c r="E12" s="13" t="s">
        <v>317</v>
      </c>
      <c r="F12" s="13" t="s">
        <v>12</v>
      </c>
      <c r="G12" s="18" t="s">
        <v>97</v>
      </c>
      <c r="H12" s="18" t="s">
        <v>98</v>
      </c>
      <c r="I12" s="18" t="s">
        <v>99</v>
      </c>
      <c r="J12" s="14"/>
      <c r="K12" s="27" t="str">
        <f>"77,5"</f>
        <v>77,5</v>
      </c>
      <c r="L12" s="14" t="str">
        <f>"89,5948"</f>
        <v>89,5948</v>
      </c>
      <c r="M12" s="13" t="s">
        <v>298</v>
      </c>
    </row>
    <row r="13" spans="1:13">
      <c r="B13" s="5" t="s">
        <v>24</v>
      </c>
    </row>
    <row r="14" spans="1:13" ht="16">
      <c r="A14" s="47" t="s">
        <v>100</v>
      </c>
      <c r="B14" s="47"/>
      <c r="C14" s="48"/>
      <c r="D14" s="48"/>
      <c r="E14" s="48"/>
      <c r="F14" s="48"/>
      <c r="G14" s="48"/>
      <c r="H14" s="48"/>
      <c r="I14" s="48"/>
      <c r="J14" s="48"/>
    </row>
    <row r="15" spans="1:13">
      <c r="A15" s="8" t="s">
        <v>25</v>
      </c>
      <c r="B15" s="7" t="s">
        <v>101</v>
      </c>
      <c r="C15" s="7" t="s">
        <v>102</v>
      </c>
      <c r="D15" s="7" t="s">
        <v>103</v>
      </c>
      <c r="E15" s="7" t="s">
        <v>315</v>
      </c>
      <c r="F15" s="7" t="s">
        <v>274</v>
      </c>
      <c r="G15" s="9" t="s">
        <v>104</v>
      </c>
      <c r="H15" s="9" t="s">
        <v>104</v>
      </c>
      <c r="I15" s="10" t="s">
        <v>104</v>
      </c>
      <c r="J15" s="8"/>
      <c r="K15" s="23" t="str">
        <f>"57,5"</f>
        <v>57,5</v>
      </c>
      <c r="L15" s="8" t="str">
        <f>"60,4612"</f>
        <v>60,4612</v>
      </c>
      <c r="M15" s="7" t="s">
        <v>306</v>
      </c>
    </row>
    <row r="16" spans="1:13">
      <c r="B16" s="5" t="s">
        <v>24</v>
      </c>
    </row>
    <row r="17" spans="1:13" ht="16">
      <c r="A17" s="47" t="s">
        <v>26</v>
      </c>
      <c r="B17" s="47"/>
      <c r="C17" s="48"/>
      <c r="D17" s="48"/>
      <c r="E17" s="48"/>
      <c r="F17" s="48"/>
      <c r="G17" s="48"/>
      <c r="H17" s="48"/>
      <c r="I17" s="48"/>
      <c r="J17" s="48"/>
    </row>
    <row r="18" spans="1:13">
      <c r="A18" s="8" t="s">
        <v>25</v>
      </c>
      <c r="B18" s="7" t="s">
        <v>105</v>
      </c>
      <c r="C18" s="7" t="s">
        <v>106</v>
      </c>
      <c r="D18" s="7" t="s">
        <v>107</v>
      </c>
      <c r="E18" s="7" t="s">
        <v>318</v>
      </c>
      <c r="F18" s="7" t="s">
        <v>46</v>
      </c>
      <c r="G18" s="10" t="s">
        <v>108</v>
      </c>
      <c r="H18" s="10" t="s">
        <v>109</v>
      </c>
      <c r="I18" s="10" t="s">
        <v>98</v>
      </c>
      <c r="J18" s="8"/>
      <c r="K18" s="23" t="str">
        <f>"75,0"</f>
        <v>75,0</v>
      </c>
      <c r="L18" s="8" t="str">
        <f>"65,7975"</f>
        <v>65,7975</v>
      </c>
      <c r="M18" s="7" t="s">
        <v>110</v>
      </c>
    </row>
    <row r="19" spans="1:13">
      <c r="B19" s="5" t="s">
        <v>24</v>
      </c>
    </row>
    <row r="20" spans="1:13" ht="16">
      <c r="A20" s="47" t="s">
        <v>100</v>
      </c>
      <c r="B20" s="47"/>
      <c r="C20" s="48"/>
      <c r="D20" s="48"/>
      <c r="E20" s="48"/>
      <c r="F20" s="48"/>
      <c r="G20" s="48"/>
      <c r="H20" s="48"/>
      <c r="I20" s="48"/>
      <c r="J20" s="48"/>
    </row>
    <row r="21" spans="1:13">
      <c r="A21" s="8" t="s">
        <v>25</v>
      </c>
      <c r="B21" s="7" t="s">
        <v>111</v>
      </c>
      <c r="C21" s="7" t="s">
        <v>112</v>
      </c>
      <c r="D21" s="7" t="s">
        <v>113</v>
      </c>
      <c r="E21" s="7" t="s">
        <v>319</v>
      </c>
      <c r="F21" s="7" t="s">
        <v>46</v>
      </c>
      <c r="G21" s="10" t="s">
        <v>114</v>
      </c>
      <c r="H21" s="10" t="s">
        <v>42</v>
      </c>
      <c r="I21" s="10" t="s">
        <v>115</v>
      </c>
      <c r="J21" s="8"/>
      <c r="K21" s="23" t="str">
        <f>"132,5"</f>
        <v>132,5</v>
      </c>
      <c r="L21" s="8" t="str">
        <f>"104,0390"</f>
        <v>104,0390</v>
      </c>
      <c r="M21" s="7" t="s">
        <v>116</v>
      </c>
    </row>
    <row r="22" spans="1:13">
      <c r="B22" s="5" t="s">
        <v>24</v>
      </c>
    </row>
    <row r="23" spans="1:13" ht="16">
      <c r="A23" s="47" t="s">
        <v>117</v>
      </c>
      <c r="B23" s="47"/>
      <c r="C23" s="48"/>
      <c r="D23" s="48"/>
      <c r="E23" s="48"/>
      <c r="F23" s="48"/>
      <c r="G23" s="48"/>
      <c r="H23" s="48"/>
      <c r="I23" s="48"/>
      <c r="J23" s="48"/>
    </row>
    <row r="24" spans="1:13">
      <c r="A24" s="12" t="s">
        <v>25</v>
      </c>
      <c r="B24" s="11" t="s">
        <v>118</v>
      </c>
      <c r="C24" s="11" t="s">
        <v>119</v>
      </c>
      <c r="D24" s="11" t="s">
        <v>120</v>
      </c>
      <c r="E24" s="11" t="s">
        <v>316</v>
      </c>
      <c r="F24" s="11" t="s">
        <v>46</v>
      </c>
      <c r="G24" s="17" t="s">
        <v>121</v>
      </c>
      <c r="H24" s="17" t="s">
        <v>122</v>
      </c>
      <c r="I24" s="17" t="s">
        <v>48</v>
      </c>
      <c r="J24" s="12"/>
      <c r="K24" s="25" t="str">
        <f>"150,0"</f>
        <v>150,0</v>
      </c>
      <c r="L24" s="12" t="str">
        <f>"102,7350"</f>
        <v>102,7350</v>
      </c>
      <c r="M24" s="11" t="s">
        <v>307</v>
      </c>
    </row>
    <row r="25" spans="1:13">
      <c r="A25" s="16" t="s">
        <v>25</v>
      </c>
      <c r="B25" s="15" t="s">
        <v>118</v>
      </c>
      <c r="C25" s="15" t="s">
        <v>123</v>
      </c>
      <c r="D25" s="15" t="s">
        <v>120</v>
      </c>
      <c r="E25" s="15" t="s">
        <v>315</v>
      </c>
      <c r="F25" s="15" t="s">
        <v>46</v>
      </c>
      <c r="G25" s="21" t="s">
        <v>121</v>
      </c>
      <c r="H25" s="21" t="s">
        <v>122</v>
      </c>
      <c r="I25" s="21" t="s">
        <v>48</v>
      </c>
      <c r="J25" s="16"/>
      <c r="K25" s="26" t="str">
        <f>"150,0"</f>
        <v>150,0</v>
      </c>
      <c r="L25" s="16" t="str">
        <f>"102,7350"</f>
        <v>102,7350</v>
      </c>
      <c r="M25" s="15" t="s">
        <v>307</v>
      </c>
    </row>
    <row r="26" spans="1:13">
      <c r="A26" s="14" t="s">
        <v>144</v>
      </c>
      <c r="B26" s="13" t="s">
        <v>124</v>
      </c>
      <c r="C26" s="13" t="s">
        <v>125</v>
      </c>
      <c r="D26" s="13" t="s">
        <v>126</v>
      </c>
      <c r="E26" s="13" t="s">
        <v>315</v>
      </c>
      <c r="F26" s="13" t="s">
        <v>291</v>
      </c>
      <c r="G26" s="19" t="s">
        <v>40</v>
      </c>
      <c r="H26" s="19" t="s">
        <v>41</v>
      </c>
      <c r="I26" s="18" t="s">
        <v>41</v>
      </c>
      <c r="J26" s="14"/>
      <c r="K26" s="27" t="str">
        <f>"127,5"</f>
        <v>127,5</v>
      </c>
      <c r="L26" s="14" t="str">
        <f>"86,4323"</f>
        <v>86,4323</v>
      </c>
      <c r="M26" s="13"/>
    </row>
    <row r="27" spans="1:13">
      <c r="B27" s="5" t="s">
        <v>24</v>
      </c>
    </row>
    <row r="28" spans="1:13" ht="16">
      <c r="A28" s="47" t="s">
        <v>8</v>
      </c>
      <c r="B28" s="47"/>
      <c r="C28" s="48"/>
      <c r="D28" s="48"/>
      <c r="E28" s="48"/>
      <c r="F28" s="48"/>
      <c r="G28" s="48"/>
      <c r="H28" s="48"/>
      <c r="I28" s="48"/>
      <c r="J28" s="48"/>
    </row>
    <row r="29" spans="1:13">
      <c r="A29" s="8" t="s">
        <v>25</v>
      </c>
      <c r="B29" s="7" t="s">
        <v>127</v>
      </c>
      <c r="C29" s="7" t="s">
        <v>128</v>
      </c>
      <c r="D29" s="7" t="s">
        <v>129</v>
      </c>
      <c r="E29" s="7" t="s">
        <v>315</v>
      </c>
      <c r="F29" s="7" t="s">
        <v>274</v>
      </c>
      <c r="G29" s="10" t="s">
        <v>59</v>
      </c>
      <c r="H29" s="10" t="s">
        <v>34</v>
      </c>
      <c r="I29" s="10" t="s">
        <v>35</v>
      </c>
      <c r="J29" s="8"/>
      <c r="K29" s="23" t="str">
        <f>"177,5"</f>
        <v>177,5</v>
      </c>
      <c r="L29" s="8" t="str">
        <f>"113,9018"</f>
        <v>113,9018</v>
      </c>
      <c r="M29" s="7"/>
    </row>
    <row r="30" spans="1:13">
      <c r="B30" s="5" t="s">
        <v>24</v>
      </c>
    </row>
    <row r="31" spans="1:13" ht="16">
      <c r="A31" s="47" t="s">
        <v>15</v>
      </c>
      <c r="B31" s="47"/>
      <c r="C31" s="48"/>
      <c r="D31" s="48"/>
      <c r="E31" s="48"/>
      <c r="F31" s="48"/>
      <c r="G31" s="48"/>
      <c r="H31" s="48"/>
      <c r="I31" s="48"/>
      <c r="J31" s="48"/>
    </row>
    <row r="32" spans="1:13">
      <c r="A32" s="8" t="s">
        <v>25</v>
      </c>
      <c r="B32" s="7" t="s">
        <v>130</v>
      </c>
      <c r="C32" s="7" t="s">
        <v>131</v>
      </c>
      <c r="D32" s="7" t="s">
        <v>132</v>
      </c>
      <c r="E32" s="7" t="s">
        <v>315</v>
      </c>
      <c r="F32" s="7" t="s">
        <v>133</v>
      </c>
      <c r="G32" s="10" t="s">
        <v>42</v>
      </c>
      <c r="H32" s="10" t="s">
        <v>121</v>
      </c>
      <c r="I32" s="9" t="s">
        <v>134</v>
      </c>
      <c r="J32" s="8"/>
      <c r="K32" s="23" t="str">
        <f>"135,0"</f>
        <v>135,0</v>
      </c>
      <c r="L32" s="8" t="str">
        <f>"82,8360"</f>
        <v>82,8360</v>
      </c>
      <c r="M32" s="7" t="s">
        <v>290</v>
      </c>
    </row>
    <row r="33" spans="1:13">
      <c r="B33" s="5" t="s">
        <v>24</v>
      </c>
    </row>
    <row r="34" spans="1:13" ht="16">
      <c r="A34" s="47" t="s">
        <v>60</v>
      </c>
      <c r="B34" s="47"/>
      <c r="C34" s="48"/>
      <c r="D34" s="48"/>
      <c r="E34" s="48"/>
      <c r="F34" s="48"/>
      <c r="G34" s="48"/>
      <c r="H34" s="48"/>
      <c r="I34" s="48"/>
      <c r="J34" s="48"/>
    </row>
    <row r="35" spans="1:13">
      <c r="A35" s="8" t="s">
        <v>25</v>
      </c>
      <c r="B35" s="7" t="s">
        <v>135</v>
      </c>
      <c r="C35" s="7" t="s">
        <v>136</v>
      </c>
      <c r="D35" s="7" t="s">
        <v>137</v>
      </c>
      <c r="E35" s="7" t="s">
        <v>315</v>
      </c>
      <c r="F35" s="7" t="s">
        <v>303</v>
      </c>
      <c r="G35" s="10" t="s">
        <v>49</v>
      </c>
      <c r="H35" s="10" t="s">
        <v>138</v>
      </c>
      <c r="I35" s="10" t="s">
        <v>139</v>
      </c>
      <c r="J35" s="8"/>
      <c r="K35" s="23" t="str">
        <f>"172,5"</f>
        <v>172,5</v>
      </c>
      <c r="L35" s="8" t="str">
        <f>"102,6030"</f>
        <v>102,6030</v>
      </c>
      <c r="M35" s="7" t="s">
        <v>308</v>
      </c>
    </row>
    <row r="36" spans="1:13">
      <c r="B36" s="5" t="s">
        <v>24</v>
      </c>
    </row>
    <row r="37" spans="1:13" ht="16">
      <c r="A37" s="47" t="s">
        <v>66</v>
      </c>
      <c r="B37" s="47"/>
      <c r="C37" s="48"/>
      <c r="D37" s="48"/>
      <c r="E37" s="48"/>
      <c r="F37" s="48"/>
      <c r="G37" s="48"/>
      <c r="H37" s="48"/>
      <c r="I37" s="48"/>
      <c r="J37" s="48"/>
    </row>
    <row r="38" spans="1:13">
      <c r="A38" s="8" t="s">
        <v>25</v>
      </c>
      <c r="B38" s="7" t="s">
        <v>140</v>
      </c>
      <c r="C38" s="7" t="s">
        <v>141</v>
      </c>
      <c r="D38" s="7" t="s">
        <v>142</v>
      </c>
      <c r="E38" s="7" t="s">
        <v>315</v>
      </c>
      <c r="F38" s="7" t="s">
        <v>274</v>
      </c>
      <c r="G38" s="10" t="s">
        <v>49</v>
      </c>
      <c r="H38" s="10" t="s">
        <v>35</v>
      </c>
      <c r="I38" s="9" t="s">
        <v>143</v>
      </c>
      <c r="J38" s="8"/>
      <c r="K38" s="23" t="str">
        <f>"177,5"</f>
        <v>177,5</v>
      </c>
      <c r="L38" s="8" t="str">
        <f>"101,9382"</f>
        <v>101,9382</v>
      </c>
      <c r="M38" s="7"/>
    </row>
    <row r="39" spans="1:13">
      <c r="B39" s="5" t="s">
        <v>24</v>
      </c>
    </row>
  </sheetData>
  <mergeCells count="21">
    <mergeCell ref="A31:J31"/>
    <mergeCell ref="A34:J34"/>
    <mergeCell ref="A37:J37"/>
    <mergeCell ref="B3:B4"/>
    <mergeCell ref="A10:J10"/>
    <mergeCell ref="A14:J14"/>
    <mergeCell ref="A17:J17"/>
    <mergeCell ref="A20:J20"/>
    <mergeCell ref="A23:J23"/>
    <mergeCell ref="A28:J28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403F4-9AB5-446D-BBB6-112B08027E63}">
  <dimension ref="A1:M2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31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7.83203125" style="5" bestFit="1" customWidth="1"/>
    <col min="14" max="16384" width="9.1640625" style="3"/>
  </cols>
  <sheetData>
    <row r="1" spans="1:13" s="2" customFormat="1" ht="29" customHeight="1">
      <c r="A1" s="28" t="s">
        <v>285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312</v>
      </c>
      <c r="B3" s="41" t="s">
        <v>0</v>
      </c>
      <c r="C3" s="38" t="s">
        <v>313</v>
      </c>
      <c r="D3" s="38" t="s">
        <v>6</v>
      </c>
      <c r="E3" s="40" t="s">
        <v>314</v>
      </c>
      <c r="F3" s="40" t="s">
        <v>5</v>
      </c>
      <c r="G3" s="40" t="s">
        <v>7</v>
      </c>
      <c r="H3" s="40"/>
      <c r="I3" s="40"/>
      <c r="J3" s="40"/>
      <c r="K3" s="40" t="s">
        <v>22</v>
      </c>
      <c r="L3" s="40" t="s">
        <v>3</v>
      </c>
      <c r="M3" s="43" t="s">
        <v>2</v>
      </c>
    </row>
    <row r="4" spans="1:13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4"/>
    </row>
    <row r="5" spans="1:13" ht="16">
      <c r="A5" s="45" t="s">
        <v>26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25</v>
      </c>
      <c r="B6" s="7" t="s">
        <v>27</v>
      </c>
      <c r="C6" s="7" t="s">
        <v>28</v>
      </c>
      <c r="D6" s="7" t="s">
        <v>29</v>
      </c>
      <c r="E6" s="7" t="s">
        <v>318</v>
      </c>
      <c r="F6" s="7" t="s">
        <v>30</v>
      </c>
      <c r="G6" s="10" t="s">
        <v>31</v>
      </c>
      <c r="H6" s="10" t="s">
        <v>32</v>
      </c>
      <c r="I6" s="9" t="s">
        <v>33</v>
      </c>
      <c r="J6" s="8"/>
      <c r="K6" s="8" t="str">
        <f>"27,5"</f>
        <v>27,5</v>
      </c>
      <c r="L6" s="8" t="str">
        <f>"32,3125"</f>
        <v>32,3125</v>
      </c>
      <c r="M6" s="7" t="s">
        <v>298</v>
      </c>
    </row>
    <row r="7" spans="1:13">
      <c r="B7" s="5" t="s">
        <v>24</v>
      </c>
    </row>
    <row r="8" spans="1:13" ht="16">
      <c r="A8" s="47" t="s">
        <v>8</v>
      </c>
      <c r="B8" s="47"/>
      <c r="C8" s="48"/>
      <c r="D8" s="48"/>
      <c r="E8" s="48"/>
      <c r="F8" s="48"/>
      <c r="G8" s="48"/>
      <c r="H8" s="48"/>
      <c r="I8" s="48"/>
      <c r="J8" s="48"/>
    </row>
    <row r="9" spans="1:13">
      <c r="A9" s="12" t="s">
        <v>25</v>
      </c>
      <c r="B9" s="11" t="s">
        <v>9</v>
      </c>
      <c r="C9" s="11" t="s">
        <v>10</v>
      </c>
      <c r="D9" s="11" t="s">
        <v>11</v>
      </c>
      <c r="E9" s="11" t="s">
        <v>315</v>
      </c>
      <c r="F9" s="11" t="s">
        <v>12</v>
      </c>
      <c r="G9" s="17" t="s">
        <v>34</v>
      </c>
      <c r="H9" s="17" t="s">
        <v>35</v>
      </c>
      <c r="I9" s="12"/>
      <c r="J9" s="12"/>
      <c r="K9" s="12" t="str">
        <f>"177,5"</f>
        <v>177,5</v>
      </c>
      <c r="L9" s="12" t="str">
        <f>"113,3160"</f>
        <v>113,3160</v>
      </c>
      <c r="M9" s="11" t="s">
        <v>14</v>
      </c>
    </row>
    <row r="10" spans="1:13">
      <c r="A10" s="14" t="s">
        <v>25</v>
      </c>
      <c r="B10" s="13" t="s">
        <v>36</v>
      </c>
      <c r="C10" s="13" t="s">
        <v>37</v>
      </c>
      <c r="D10" s="13" t="s">
        <v>38</v>
      </c>
      <c r="E10" s="13" t="s">
        <v>317</v>
      </c>
      <c r="F10" s="13" t="s">
        <v>39</v>
      </c>
      <c r="G10" s="18" t="s">
        <v>40</v>
      </c>
      <c r="H10" s="19" t="s">
        <v>41</v>
      </c>
      <c r="I10" s="18" t="s">
        <v>42</v>
      </c>
      <c r="J10" s="14"/>
      <c r="K10" s="14" t="str">
        <f>"130,0"</f>
        <v>130,0</v>
      </c>
      <c r="L10" s="14" t="str">
        <f>"86,6601"</f>
        <v>86,6601</v>
      </c>
      <c r="M10" s="13"/>
    </row>
    <row r="11" spans="1:13">
      <c r="B11" s="5" t="s">
        <v>24</v>
      </c>
    </row>
    <row r="12" spans="1:13" ht="16">
      <c r="A12" s="47" t="s">
        <v>15</v>
      </c>
      <c r="B12" s="47"/>
      <c r="C12" s="48"/>
      <c r="D12" s="48"/>
      <c r="E12" s="48"/>
      <c r="F12" s="48"/>
      <c r="G12" s="48"/>
      <c r="H12" s="48"/>
      <c r="I12" s="48"/>
      <c r="J12" s="48"/>
    </row>
    <row r="13" spans="1:13">
      <c r="A13" s="12" t="s">
        <v>25</v>
      </c>
      <c r="B13" s="11" t="s">
        <v>43</v>
      </c>
      <c r="C13" s="11" t="s">
        <v>44</v>
      </c>
      <c r="D13" s="11" t="s">
        <v>45</v>
      </c>
      <c r="E13" s="11" t="s">
        <v>315</v>
      </c>
      <c r="F13" s="11" t="s">
        <v>46</v>
      </c>
      <c r="G13" s="17" t="s">
        <v>47</v>
      </c>
      <c r="H13" s="17" t="s">
        <v>48</v>
      </c>
      <c r="I13" s="20" t="s">
        <v>49</v>
      </c>
      <c r="J13" s="12"/>
      <c r="K13" s="12" t="str">
        <f>"150,0"</f>
        <v>150,0</v>
      </c>
      <c r="L13" s="12" t="str">
        <f>"92,4150"</f>
        <v>92,4150</v>
      </c>
      <c r="M13" s="11" t="s">
        <v>307</v>
      </c>
    </row>
    <row r="14" spans="1:13">
      <c r="A14" s="16" t="s">
        <v>25</v>
      </c>
      <c r="B14" s="15" t="s">
        <v>50</v>
      </c>
      <c r="C14" s="15" t="s">
        <v>51</v>
      </c>
      <c r="D14" s="15" t="s">
        <v>52</v>
      </c>
      <c r="E14" s="15" t="s">
        <v>317</v>
      </c>
      <c r="F14" s="15" t="s">
        <v>274</v>
      </c>
      <c r="G14" s="21" t="s">
        <v>53</v>
      </c>
      <c r="H14" s="21" t="s">
        <v>49</v>
      </c>
      <c r="I14" s="22" t="s">
        <v>54</v>
      </c>
      <c r="J14" s="16"/>
      <c r="K14" s="16" t="str">
        <f>"160,0"</f>
        <v>160,0</v>
      </c>
      <c r="L14" s="16" t="str">
        <f>"110,7730"</f>
        <v>110,7730</v>
      </c>
      <c r="M14" s="15"/>
    </row>
    <row r="15" spans="1:13">
      <c r="A15" s="14" t="s">
        <v>25</v>
      </c>
      <c r="B15" s="13" t="s">
        <v>55</v>
      </c>
      <c r="C15" s="13" t="s">
        <v>56</v>
      </c>
      <c r="D15" s="13" t="s">
        <v>57</v>
      </c>
      <c r="E15" s="13" t="s">
        <v>320</v>
      </c>
      <c r="F15" s="13" t="s">
        <v>12</v>
      </c>
      <c r="G15" s="18" t="s">
        <v>49</v>
      </c>
      <c r="H15" s="18" t="s">
        <v>58</v>
      </c>
      <c r="I15" s="19" t="s">
        <v>59</v>
      </c>
      <c r="J15" s="14"/>
      <c r="K15" s="14" t="str">
        <f>"165,0"</f>
        <v>165,0</v>
      </c>
      <c r="L15" s="14" t="str">
        <f>"118,9853"</f>
        <v>118,9853</v>
      </c>
      <c r="M15" s="13"/>
    </row>
    <row r="16" spans="1:13">
      <c r="B16" s="5" t="s">
        <v>24</v>
      </c>
    </row>
    <row r="17" spans="1:13" ht="16">
      <c r="A17" s="47" t="s">
        <v>60</v>
      </c>
      <c r="B17" s="47"/>
      <c r="C17" s="48"/>
      <c r="D17" s="48"/>
      <c r="E17" s="48"/>
      <c r="F17" s="48"/>
      <c r="G17" s="48"/>
      <c r="H17" s="48"/>
      <c r="I17" s="48"/>
      <c r="J17" s="48"/>
    </row>
    <row r="18" spans="1:13">
      <c r="A18" s="8" t="s">
        <v>25</v>
      </c>
      <c r="B18" s="7" t="s">
        <v>61</v>
      </c>
      <c r="C18" s="7" t="s">
        <v>62</v>
      </c>
      <c r="D18" s="7" t="s">
        <v>63</v>
      </c>
      <c r="E18" s="7" t="s">
        <v>315</v>
      </c>
      <c r="F18" s="7" t="s">
        <v>274</v>
      </c>
      <c r="G18" s="9" t="s">
        <v>64</v>
      </c>
      <c r="H18" s="10" t="s">
        <v>64</v>
      </c>
      <c r="I18" s="9" t="s">
        <v>65</v>
      </c>
      <c r="J18" s="8"/>
      <c r="K18" s="8" t="str">
        <f>"192,5"</f>
        <v>192,5</v>
      </c>
      <c r="L18" s="8" t="str">
        <f>"113,8830"</f>
        <v>113,8830</v>
      </c>
      <c r="M18" s="7"/>
    </row>
    <row r="19" spans="1:13">
      <c r="B19" s="5" t="s">
        <v>24</v>
      </c>
    </row>
    <row r="20" spans="1:13" ht="16">
      <c r="A20" s="47" t="s">
        <v>66</v>
      </c>
      <c r="B20" s="47"/>
      <c r="C20" s="48"/>
      <c r="D20" s="48"/>
      <c r="E20" s="48"/>
      <c r="F20" s="48"/>
      <c r="G20" s="48"/>
      <c r="H20" s="48"/>
      <c r="I20" s="48"/>
      <c r="J20" s="48"/>
    </row>
    <row r="21" spans="1:13">
      <c r="A21" s="8" t="s">
        <v>25</v>
      </c>
      <c r="B21" s="7" t="s">
        <v>67</v>
      </c>
      <c r="C21" s="7" t="s">
        <v>68</v>
      </c>
      <c r="D21" s="7" t="s">
        <v>69</v>
      </c>
      <c r="E21" s="7" t="s">
        <v>315</v>
      </c>
      <c r="F21" s="7" t="s">
        <v>46</v>
      </c>
      <c r="G21" s="10" t="s">
        <v>70</v>
      </c>
      <c r="H21" s="10" t="s">
        <v>71</v>
      </c>
      <c r="I21" s="10" t="s">
        <v>72</v>
      </c>
      <c r="J21" s="8"/>
      <c r="K21" s="8" t="str">
        <f>"270,0"</f>
        <v>270,0</v>
      </c>
      <c r="L21" s="8" t="str">
        <f>"157,9500"</f>
        <v>157,9500</v>
      </c>
      <c r="M21" s="7"/>
    </row>
    <row r="22" spans="1:13">
      <c r="B22" s="5" t="s">
        <v>24</v>
      </c>
    </row>
  </sheetData>
  <mergeCells count="16">
    <mergeCell ref="A8:J8"/>
    <mergeCell ref="A12:J12"/>
    <mergeCell ref="A17:J17"/>
    <mergeCell ref="A20:J20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D4F82-57D9-46BA-9422-CF9B3DF14592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1" style="5" bestFit="1" customWidth="1"/>
    <col min="7" max="9" width="5.5" style="6" customWidth="1"/>
    <col min="10" max="10" width="4.83203125" style="6" customWidth="1"/>
    <col min="11" max="11" width="10.5" style="24" bestFit="1" customWidth="1"/>
    <col min="12" max="12" width="7.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28" t="s">
        <v>283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312</v>
      </c>
      <c r="B3" s="41" t="s">
        <v>0</v>
      </c>
      <c r="C3" s="38" t="s">
        <v>313</v>
      </c>
      <c r="D3" s="38" t="s">
        <v>6</v>
      </c>
      <c r="E3" s="40" t="s">
        <v>314</v>
      </c>
      <c r="F3" s="40" t="s">
        <v>5</v>
      </c>
      <c r="G3" s="40" t="s">
        <v>7</v>
      </c>
      <c r="H3" s="40"/>
      <c r="I3" s="40"/>
      <c r="J3" s="40"/>
      <c r="K3" s="49" t="s">
        <v>22</v>
      </c>
      <c r="L3" s="40" t="s">
        <v>3</v>
      </c>
      <c r="M3" s="43" t="s">
        <v>2</v>
      </c>
    </row>
    <row r="4" spans="1:13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50"/>
      <c r="L4" s="39"/>
      <c r="M4" s="44"/>
    </row>
    <row r="5" spans="1:13" ht="16">
      <c r="A5" s="45" t="s">
        <v>100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25</v>
      </c>
      <c r="B6" s="7" t="s">
        <v>145</v>
      </c>
      <c r="C6" s="7" t="s">
        <v>146</v>
      </c>
      <c r="D6" s="7" t="s">
        <v>147</v>
      </c>
      <c r="E6" s="7" t="s">
        <v>315</v>
      </c>
      <c r="F6" s="7" t="s">
        <v>274</v>
      </c>
      <c r="G6" s="10" t="s">
        <v>148</v>
      </c>
      <c r="H6" s="9" t="s">
        <v>108</v>
      </c>
      <c r="I6" s="9" t="s">
        <v>108</v>
      </c>
      <c r="J6" s="8"/>
      <c r="K6" s="23" t="str">
        <f>"62,5"</f>
        <v>62,5</v>
      </c>
      <c r="L6" s="8" t="str">
        <f>"67,2813"</f>
        <v>67,2813</v>
      </c>
      <c r="M6" s="7" t="s">
        <v>300</v>
      </c>
    </row>
    <row r="7" spans="1:13">
      <c r="B7" s="5" t="s">
        <v>24</v>
      </c>
    </row>
    <row r="8" spans="1:13" ht="16">
      <c r="A8" s="47" t="s">
        <v>8</v>
      </c>
      <c r="B8" s="47"/>
      <c r="C8" s="48"/>
      <c r="D8" s="48"/>
      <c r="E8" s="48"/>
      <c r="F8" s="48"/>
      <c r="G8" s="48"/>
      <c r="H8" s="48"/>
      <c r="I8" s="48"/>
      <c r="J8" s="48"/>
    </row>
    <row r="9" spans="1:13">
      <c r="A9" s="8" t="s">
        <v>23</v>
      </c>
      <c r="B9" s="7" t="s">
        <v>149</v>
      </c>
      <c r="C9" s="7" t="s">
        <v>150</v>
      </c>
      <c r="D9" s="7" t="s">
        <v>151</v>
      </c>
      <c r="E9" s="7" t="s">
        <v>317</v>
      </c>
      <c r="F9" s="7" t="s">
        <v>46</v>
      </c>
      <c r="G9" s="9" t="s">
        <v>20</v>
      </c>
      <c r="H9" s="9" t="s">
        <v>20</v>
      </c>
      <c r="I9" s="9" t="s">
        <v>152</v>
      </c>
      <c r="J9" s="8"/>
      <c r="K9" s="23">
        <v>0</v>
      </c>
      <c r="L9" s="8" t="str">
        <f>"0,0000"</f>
        <v>0,0000</v>
      </c>
      <c r="M9" s="7"/>
    </row>
    <row r="10" spans="1:13">
      <c r="B10" s="5" t="s">
        <v>24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1.6640625" style="5" bestFit="1" customWidth="1"/>
    <col min="7" max="9" width="5.5" style="6" customWidth="1"/>
    <col min="10" max="10" width="4.83203125" style="6" customWidth="1"/>
    <col min="11" max="11" width="10.5" style="24" bestFit="1" customWidth="1"/>
    <col min="12" max="12" width="8.5" style="6" bestFit="1" customWidth="1"/>
    <col min="13" max="13" width="21.5" style="5" customWidth="1"/>
    <col min="14" max="16384" width="9.1640625" style="3"/>
  </cols>
  <sheetData>
    <row r="1" spans="1:13" s="2" customFormat="1" ht="29" customHeight="1">
      <c r="A1" s="28" t="s">
        <v>286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312</v>
      </c>
      <c r="B3" s="41" t="s">
        <v>0</v>
      </c>
      <c r="C3" s="38" t="s">
        <v>313</v>
      </c>
      <c r="D3" s="38" t="s">
        <v>6</v>
      </c>
      <c r="E3" s="40" t="s">
        <v>314</v>
      </c>
      <c r="F3" s="40" t="s">
        <v>5</v>
      </c>
      <c r="G3" s="40" t="s">
        <v>7</v>
      </c>
      <c r="H3" s="40"/>
      <c r="I3" s="40"/>
      <c r="J3" s="40"/>
      <c r="K3" s="49" t="s">
        <v>22</v>
      </c>
      <c r="L3" s="40" t="s">
        <v>3</v>
      </c>
      <c r="M3" s="43" t="s">
        <v>2</v>
      </c>
    </row>
    <row r="4" spans="1:13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50"/>
      <c r="L4" s="39"/>
      <c r="M4" s="44"/>
    </row>
    <row r="5" spans="1:13" ht="16">
      <c r="A5" s="45" t="s">
        <v>8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23</v>
      </c>
      <c r="B6" s="7" t="s">
        <v>9</v>
      </c>
      <c r="C6" s="7" t="s">
        <v>10</v>
      </c>
      <c r="D6" s="7" t="s">
        <v>11</v>
      </c>
      <c r="E6" s="7" t="s">
        <v>315</v>
      </c>
      <c r="F6" s="7" t="s">
        <v>12</v>
      </c>
      <c r="G6" s="9" t="s">
        <v>13</v>
      </c>
      <c r="H6" s="9" t="s">
        <v>13</v>
      </c>
      <c r="I6" s="9" t="s">
        <v>13</v>
      </c>
      <c r="J6" s="8"/>
      <c r="K6" s="23">
        <v>0</v>
      </c>
      <c r="L6" s="8" t="str">
        <f>"0,0000"</f>
        <v>0,0000</v>
      </c>
      <c r="M6" s="7" t="s">
        <v>14</v>
      </c>
    </row>
    <row r="7" spans="1:13">
      <c r="B7" s="5" t="s">
        <v>24</v>
      </c>
    </row>
    <row r="8" spans="1:13" ht="16">
      <c r="A8" s="47" t="s">
        <v>15</v>
      </c>
      <c r="B8" s="47"/>
      <c r="C8" s="48"/>
      <c r="D8" s="48"/>
      <c r="E8" s="48"/>
      <c r="F8" s="48"/>
      <c r="G8" s="48"/>
      <c r="H8" s="48"/>
      <c r="I8" s="48"/>
      <c r="J8" s="48"/>
    </row>
    <row r="9" spans="1:13">
      <c r="A9" s="8" t="s">
        <v>25</v>
      </c>
      <c r="B9" s="7" t="s">
        <v>16</v>
      </c>
      <c r="C9" s="7" t="s">
        <v>17</v>
      </c>
      <c r="D9" s="7" t="s">
        <v>18</v>
      </c>
      <c r="E9" s="7" t="s">
        <v>315</v>
      </c>
      <c r="F9" s="7" t="s">
        <v>274</v>
      </c>
      <c r="G9" s="10" t="s">
        <v>19</v>
      </c>
      <c r="H9" s="10" t="s">
        <v>20</v>
      </c>
      <c r="I9" s="9" t="s">
        <v>21</v>
      </c>
      <c r="J9" s="8"/>
      <c r="K9" s="23" t="str">
        <f>"210,0"</f>
        <v>210,0</v>
      </c>
      <c r="L9" s="8" t="str">
        <f>"122,4405"</f>
        <v>122,4405</v>
      </c>
      <c r="M9" s="7" t="s">
        <v>309</v>
      </c>
    </row>
    <row r="10" spans="1:13">
      <c r="B10" s="5" t="s">
        <v>24</v>
      </c>
    </row>
  </sheetData>
  <mergeCells count="13">
    <mergeCell ref="A5:J5"/>
    <mergeCell ref="A8:J8"/>
    <mergeCell ref="B3:B4"/>
    <mergeCell ref="E3:E4"/>
    <mergeCell ref="K3:K4"/>
    <mergeCell ref="L3:L4"/>
    <mergeCell ref="A1:M2"/>
    <mergeCell ref="G3:J3"/>
    <mergeCell ref="A3:A4"/>
    <mergeCell ref="C3:C4"/>
    <mergeCell ref="D3:D4"/>
    <mergeCell ref="M3:M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E6C22-FFAB-434B-BB21-74820AC1B563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0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18.5" style="5" customWidth="1"/>
    <col min="14" max="16384" width="9.1640625" style="3"/>
  </cols>
  <sheetData>
    <row r="1" spans="1:13" s="2" customFormat="1" ht="29" customHeight="1">
      <c r="A1" s="28" t="s">
        <v>282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312</v>
      </c>
      <c r="B3" s="41" t="s">
        <v>0</v>
      </c>
      <c r="C3" s="38" t="s">
        <v>313</v>
      </c>
      <c r="D3" s="38" t="s">
        <v>6</v>
      </c>
      <c r="E3" s="40" t="s">
        <v>314</v>
      </c>
      <c r="F3" s="40" t="s">
        <v>5</v>
      </c>
      <c r="G3" s="40" t="s">
        <v>7</v>
      </c>
      <c r="H3" s="40"/>
      <c r="I3" s="40"/>
      <c r="J3" s="40"/>
      <c r="K3" s="40" t="s">
        <v>22</v>
      </c>
      <c r="L3" s="40" t="s">
        <v>3</v>
      </c>
      <c r="M3" s="43" t="s">
        <v>2</v>
      </c>
    </row>
    <row r="4" spans="1:13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4"/>
    </row>
    <row r="5" spans="1:13" ht="16">
      <c r="A5" s="45" t="s">
        <v>153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25</v>
      </c>
      <c r="B6" s="7" t="s">
        <v>154</v>
      </c>
      <c r="C6" s="7" t="s">
        <v>155</v>
      </c>
      <c r="D6" s="7" t="s">
        <v>156</v>
      </c>
      <c r="E6" s="7" t="s">
        <v>315</v>
      </c>
      <c r="F6" s="7" t="s">
        <v>274</v>
      </c>
      <c r="G6" s="10" t="s">
        <v>40</v>
      </c>
      <c r="H6" s="9" t="s">
        <v>42</v>
      </c>
      <c r="I6" s="9" t="s">
        <v>42</v>
      </c>
      <c r="J6" s="8"/>
      <c r="K6" s="8" t="str">
        <f>"120,0"</f>
        <v>120,0</v>
      </c>
      <c r="L6" s="8" t="str">
        <f>"86,3460"</f>
        <v>86,3460</v>
      </c>
      <c r="M6" s="7" t="s">
        <v>300</v>
      </c>
    </row>
    <row r="7" spans="1:13">
      <c r="B7" s="5" t="s">
        <v>24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2895C-2678-4D17-B6F3-1DB2C0A5F184}">
  <dimension ref="A1:M23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2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4.5" style="5" bestFit="1" customWidth="1"/>
    <col min="14" max="16384" width="9.1640625" style="3"/>
  </cols>
  <sheetData>
    <row r="1" spans="1:13" s="2" customFormat="1" ht="29" customHeight="1">
      <c r="A1" s="28" t="s">
        <v>280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312</v>
      </c>
      <c r="B3" s="41" t="s">
        <v>0</v>
      </c>
      <c r="C3" s="38" t="s">
        <v>313</v>
      </c>
      <c r="D3" s="38" t="s">
        <v>6</v>
      </c>
      <c r="E3" s="40" t="s">
        <v>314</v>
      </c>
      <c r="F3" s="40" t="s">
        <v>5</v>
      </c>
      <c r="G3" s="40" t="s">
        <v>157</v>
      </c>
      <c r="H3" s="40"/>
      <c r="I3" s="40"/>
      <c r="J3" s="40"/>
      <c r="K3" s="40" t="s">
        <v>22</v>
      </c>
      <c r="L3" s="40" t="s">
        <v>3</v>
      </c>
      <c r="M3" s="43" t="s">
        <v>2</v>
      </c>
    </row>
    <row r="4" spans="1:13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4"/>
    </row>
    <row r="5" spans="1:13" ht="16">
      <c r="A5" s="45" t="s">
        <v>26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25</v>
      </c>
      <c r="B6" s="7" t="s">
        <v>186</v>
      </c>
      <c r="C6" s="7" t="s">
        <v>187</v>
      </c>
      <c r="D6" s="7" t="s">
        <v>188</v>
      </c>
      <c r="E6" s="7" t="s">
        <v>315</v>
      </c>
      <c r="F6" s="7" t="s">
        <v>274</v>
      </c>
      <c r="G6" s="10" t="s">
        <v>99</v>
      </c>
      <c r="H6" s="10" t="s">
        <v>189</v>
      </c>
      <c r="I6" s="10" t="s">
        <v>190</v>
      </c>
      <c r="J6" s="8"/>
      <c r="K6" s="8" t="str">
        <f>"85,0"</f>
        <v>85,0</v>
      </c>
      <c r="L6" s="8" t="str">
        <f>"95,1320"</f>
        <v>95,1320</v>
      </c>
      <c r="M6" s="7" t="s">
        <v>191</v>
      </c>
    </row>
    <row r="7" spans="1:13">
      <c r="B7" s="5" t="s">
        <v>24</v>
      </c>
    </row>
    <row r="8" spans="1:13" ht="16">
      <c r="A8" s="47" t="s">
        <v>100</v>
      </c>
      <c r="B8" s="47"/>
      <c r="C8" s="48"/>
      <c r="D8" s="48"/>
      <c r="E8" s="48"/>
      <c r="F8" s="48"/>
      <c r="G8" s="48"/>
      <c r="H8" s="48"/>
      <c r="I8" s="48"/>
      <c r="J8" s="48"/>
    </row>
    <row r="9" spans="1:13">
      <c r="A9" s="8" t="s">
        <v>25</v>
      </c>
      <c r="B9" s="7" t="s">
        <v>192</v>
      </c>
      <c r="C9" s="7" t="s">
        <v>193</v>
      </c>
      <c r="D9" s="7" t="s">
        <v>194</v>
      </c>
      <c r="E9" s="7" t="s">
        <v>317</v>
      </c>
      <c r="F9" s="7" t="s">
        <v>195</v>
      </c>
      <c r="G9" s="10" t="s">
        <v>170</v>
      </c>
      <c r="H9" s="10" t="s">
        <v>196</v>
      </c>
      <c r="I9" s="9" t="s">
        <v>197</v>
      </c>
      <c r="J9" s="8"/>
      <c r="K9" s="8" t="str">
        <f>"117,5"</f>
        <v>117,5</v>
      </c>
      <c r="L9" s="8" t="str">
        <f>"128,7722"</f>
        <v>128,7722</v>
      </c>
      <c r="M9" s="7" t="s">
        <v>198</v>
      </c>
    </row>
    <row r="10" spans="1:13">
      <c r="B10" s="5" t="s">
        <v>24</v>
      </c>
    </row>
    <row r="11" spans="1:13" ht="16">
      <c r="A11" s="47" t="s">
        <v>199</v>
      </c>
      <c r="B11" s="47"/>
      <c r="C11" s="48"/>
      <c r="D11" s="48"/>
      <c r="E11" s="48"/>
      <c r="F11" s="48"/>
      <c r="G11" s="48"/>
      <c r="H11" s="48"/>
      <c r="I11" s="48"/>
      <c r="J11" s="48"/>
    </row>
    <row r="12" spans="1:13">
      <c r="A12" s="8" t="s">
        <v>25</v>
      </c>
      <c r="B12" s="7" t="s">
        <v>200</v>
      </c>
      <c r="C12" s="7" t="s">
        <v>201</v>
      </c>
      <c r="D12" s="7" t="s">
        <v>202</v>
      </c>
      <c r="E12" s="7" t="s">
        <v>316</v>
      </c>
      <c r="F12" s="7" t="s">
        <v>274</v>
      </c>
      <c r="G12" s="10" t="s">
        <v>40</v>
      </c>
      <c r="H12" s="9" t="s">
        <v>42</v>
      </c>
      <c r="I12" s="9" t="s">
        <v>42</v>
      </c>
      <c r="J12" s="8"/>
      <c r="K12" s="8" t="str">
        <f>"120,0"</f>
        <v>120,0</v>
      </c>
      <c r="L12" s="8" t="str">
        <f>"115,5480"</f>
        <v>115,5480</v>
      </c>
      <c r="M12" s="7" t="s">
        <v>203</v>
      </c>
    </row>
    <row r="13" spans="1:13">
      <c r="B13" s="5" t="s">
        <v>24</v>
      </c>
    </row>
    <row r="14" spans="1:13" ht="16">
      <c r="A14" s="47" t="s">
        <v>117</v>
      </c>
      <c r="B14" s="47"/>
      <c r="C14" s="48"/>
      <c r="D14" s="48"/>
      <c r="E14" s="48"/>
      <c r="F14" s="48"/>
      <c r="G14" s="48"/>
      <c r="H14" s="48"/>
      <c r="I14" s="48"/>
      <c r="J14" s="48"/>
    </row>
    <row r="15" spans="1:13">
      <c r="A15" s="12" t="s">
        <v>25</v>
      </c>
      <c r="B15" s="11" t="s">
        <v>204</v>
      </c>
      <c r="C15" s="11" t="s">
        <v>205</v>
      </c>
      <c r="D15" s="11" t="s">
        <v>206</v>
      </c>
      <c r="E15" s="11" t="s">
        <v>315</v>
      </c>
      <c r="F15" s="11" t="s">
        <v>274</v>
      </c>
      <c r="G15" s="20" t="s">
        <v>42</v>
      </c>
      <c r="H15" s="17" t="s">
        <v>134</v>
      </c>
      <c r="I15" s="20" t="s">
        <v>53</v>
      </c>
      <c r="J15" s="12"/>
      <c r="K15" s="12" t="str">
        <f>"140,0"</f>
        <v>140,0</v>
      </c>
      <c r="L15" s="12" t="str">
        <f>"127,5680"</f>
        <v>127,5680</v>
      </c>
      <c r="M15" s="11" t="s">
        <v>207</v>
      </c>
    </row>
    <row r="16" spans="1:13">
      <c r="A16" s="14" t="s">
        <v>25</v>
      </c>
      <c r="B16" s="13" t="s">
        <v>208</v>
      </c>
      <c r="C16" s="13" t="s">
        <v>209</v>
      </c>
      <c r="D16" s="13" t="s">
        <v>210</v>
      </c>
      <c r="E16" s="13" t="s">
        <v>317</v>
      </c>
      <c r="F16" s="13" t="s">
        <v>30</v>
      </c>
      <c r="G16" s="18" t="s">
        <v>42</v>
      </c>
      <c r="H16" s="18" t="s">
        <v>122</v>
      </c>
      <c r="I16" s="19" t="s">
        <v>53</v>
      </c>
      <c r="J16" s="14"/>
      <c r="K16" s="14" t="str">
        <f>"142,5"</f>
        <v>142,5</v>
      </c>
      <c r="L16" s="14" t="str">
        <f>"129,0488"</f>
        <v>129,0488</v>
      </c>
      <c r="M16" s="13" t="s">
        <v>211</v>
      </c>
    </row>
    <row r="17" spans="1:13">
      <c r="B17" s="5" t="s">
        <v>24</v>
      </c>
    </row>
    <row r="18" spans="1:13" ht="16">
      <c r="A18" s="47" t="s">
        <v>199</v>
      </c>
      <c r="B18" s="47"/>
      <c r="C18" s="48"/>
      <c r="D18" s="48"/>
      <c r="E18" s="48"/>
      <c r="F18" s="48"/>
      <c r="G18" s="48"/>
      <c r="H18" s="48"/>
      <c r="I18" s="48"/>
      <c r="J18" s="48"/>
    </row>
    <row r="19" spans="1:13">
      <c r="A19" s="8" t="s">
        <v>25</v>
      </c>
      <c r="B19" s="7" t="s">
        <v>212</v>
      </c>
      <c r="C19" s="7" t="s">
        <v>213</v>
      </c>
      <c r="D19" s="7" t="s">
        <v>202</v>
      </c>
      <c r="E19" s="7" t="s">
        <v>317</v>
      </c>
      <c r="F19" s="7" t="s">
        <v>274</v>
      </c>
      <c r="G19" s="10" t="s">
        <v>214</v>
      </c>
      <c r="H19" s="10" t="s">
        <v>20</v>
      </c>
      <c r="I19" s="10" t="s">
        <v>215</v>
      </c>
      <c r="J19" s="8"/>
      <c r="K19" s="8" t="str">
        <f>"212,5"</f>
        <v>212,5</v>
      </c>
      <c r="L19" s="8" t="str">
        <f>"157,8957"</f>
        <v>157,8957</v>
      </c>
      <c r="M19" s="7"/>
    </row>
    <row r="20" spans="1:13">
      <c r="B20" s="5" t="s">
        <v>24</v>
      </c>
    </row>
    <row r="21" spans="1:13" ht="16">
      <c r="A21" s="47" t="s">
        <v>117</v>
      </c>
      <c r="B21" s="47"/>
      <c r="C21" s="48"/>
      <c r="D21" s="48"/>
      <c r="E21" s="48"/>
      <c r="F21" s="48"/>
      <c r="G21" s="48"/>
      <c r="H21" s="48"/>
      <c r="I21" s="48"/>
      <c r="J21" s="48"/>
    </row>
    <row r="22" spans="1:13">
      <c r="A22" s="8" t="s">
        <v>25</v>
      </c>
      <c r="B22" s="7" t="s">
        <v>216</v>
      </c>
      <c r="C22" s="7" t="s">
        <v>217</v>
      </c>
      <c r="D22" s="7" t="s">
        <v>218</v>
      </c>
      <c r="E22" s="7" t="s">
        <v>315</v>
      </c>
      <c r="F22" s="7" t="s">
        <v>274</v>
      </c>
      <c r="G22" s="10" t="s">
        <v>59</v>
      </c>
      <c r="H22" s="10" t="s">
        <v>143</v>
      </c>
      <c r="I22" s="9" t="s">
        <v>64</v>
      </c>
      <c r="J22" s="8"/>
      <c r="K22" s="8" t="str">
        <f>"180,0"</f>
        <v>180,0</v>
      </c>
      <c r="L22" s="8" t="str">
        <f>"127,0980"</f>
        <v>127,0980</v>
      </c>
      <c r="M22" s="7" t="s">
        <v>219</v>
      </c>
    </row>
    <row r="23" spans="1:13">
      <c r="B23" s="5" t="s">
        <v>24</v>
      </c>
    </row>
  </sheetData>
  <mergeCells count="17">
    <mergeCell ref="A21:J21"/>
    <mergeCell ref="A5:J5"/>
    <mergeCell ref="A8:J8"/>
    <mergeCell ref="A11:J11"/>
    <mergeCell ref="A14:J14"/>
    <mergeCell ref="A18:J18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15DC5-772D-4984-843D-ADD1F24D6237}">
  <dimension ref="A1:M26"/>
  <sheetViews>
    <sheetView workbookViewId="0">
      <selection activeCell="E25" sqref="E25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31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" style="5" customWidth="1"/>
    <col min="14" max="16384" width="9.1640625" style="3"/>
  </cols>
  <sheetData>
    <row r="1" spans="1:13" s="2" customFormat="1" ht="29" customHeight="1">
      <c r="A1" s="28" t="s">
        <v>281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312</v>
      </c>
      <c r="B3" s="41" t="s">
        <v>0</v>
      </c>
      <c r="C3" s="38" t="s">
        <v>313</v>
      </c>
      <c r="D3" s="38" t="s">
        <v>6</v>
      </c>
      <c r="E3" s="40" t="s">
        <v>314</v>
      </c>
      <c r="F3" s="40" t="s">
        <v>5</v>
      </c>
      <c r="G3" s="40" t="s">
        <v>157</v>
      </c>
      <c r="H3" s="40"/>
      <c r="I3" s="40"/>
      <c r="J3" s="40"/>
      <c r="K3" s="40" t="s">
        <v>22</v>
      </c>
      <c r="L3" s="40" t="s">
        <v>3</v>
      </c>
      <c r="M3" s="43" t="s">
        <v>2</v>
      </c>
    </row>
    <row r="4" spans="1:13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4"/>
    </row>
    <row r="5" spans="1:13" ht="16">
      <c r="A5" s="45" t="s">
        <v>158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25</v>
      </c>
      <c r="B6" s="7" t="s">
        <v>159</v>
      </c>
      <c r="C6" s="7" t="s">
        <v>160</v>
      </c>
      <c r="D6" s="7" t="s">
        <v>161</v>
      </c>
      <c r="E6" s="7" t="s">
        <v>315</v>
      </c>
      <c r="F6" s="7" t="s">
        <v>297</v>
      </c>
      <c r="G6" s="10" t="s">
        <v>162</v>
      </c>
      <c r="H6" s="10" t="s">
        <v>163</v>
      </c>
      <c r="I6" s="9" t="s">
        <v>164</v>
      </c>
      <c r="J6" s="8"/>
      <c r="K6" s="8" t="str">
        <f>"105,0"</f>
        <v>105,0</v>
      </c>
      <c r="L6" s="8" t="str">
        <f>"139,4925"</f>
        <v>139,4925</v>
      </c>
      <c r="M6" s="7"/>
    </row>
    <row r="7" spans="1:13">
      <c r="B7" s="5" t="s">
        <v>24</v>
      </c>
    </row>
    <row r="8" spans="1:13" ht="16">
      <c r="A8" s="47" t="s">
        <v>26</v>
      </c>
      <c r="B8" s="47"/>
      <c r="C8" s="48"/>
      <c r="D8" s="48"/>
      <c r="E8" s="48"/>
      <c r="F8" s="48"/>
      <c r="G8" s="48"/>
      <c r="H8" s="48"/>
      <c r="I8" s="48"/>
      <c r="J8" s="48"/>
    </row>
    <row r="9" spans="1:13">
      <c r="A9" s="8" t="s">
        <v>25</v>
      </c>
      <c r="B9" s="7" t="s">
        <v>27</v>
      </c>
      <c r="C9" s="7" t="s">
        <v>28</v>
      </c>
      <c r="D9" s="7" t="s">
        <v>29</v>
      </c>
      <c r="E9" s="7" t="s">
        <v>318</v>
      </c>
      <c r="F9" s="7" t="s">
        <v>30</v>
      </c>
      <c r="G9" s="10" t="s">
        <v>92</v>
      </c>
      <c r="H9" s="10" t="s">
        <v>93</v>
      </c>
      <c r="I9" s="10" t="s">
        <v>109</v>
      </c>
      <c r="J9" s="8"/>
      <c r="K9" s="8" t="str">
        <f>"72,5"</f>
        <v>72,5</v>
      </c>
      <c r="L9" s="8" t="str">
        <f>"85,1875"</f>
        <v>85,1875</v>
      </c>
      <c r="M9" s="7" t="s">
        <v>298</v>
      </c>
    </row>
    <row r="10" spans="1:13">
      <c r="B10" s="5" t="s">
        <v>24</v>
      </c>
    </row>
    <row r="11" spans="1:13" ht="16">
      <c r="A11" s="47" t="s">
        <v>26</v>
      </c>
      <c r="B11" s="47"/>
      <c r="C11" s="48"/>
      <c r="D11" s="48"/>
      <c r="E11" s="48"/>
      <c r="F11" s="48"/>
      <c r="G11" s="48"/>
      <c r="H11" s="48"/>
      <c r="I11" s="48"/>
      <c r="J11" s="48"/>
    </row>
    <row r="12" spans="1:13">
      <c r="A12" s="8" t="s">
        <v>25</v>
      </c>
      <c r="B12" s="7" t="s">
        <v>165</v>
      </c>
      <c r="C12" s="7" t="s">
        <v>166</v>
      </c>
      <c r="D12" s="7" t="s">
        <v>167</v>
      </c>
      <c r="E12" s="7" t="s">
        <v>321</v>
      </c>
      <c r="F12" s="7" t="s">
        <v>297</v>
      </c>
      <c r="G12" s="10" t="s">
        <v>168</v>
      </c>
      <c r="H12" s="10" t="s">
        <v>169</v>
      </c>
      <c r="I12" s="10" t="s">
        <v>170</v>
      </c>
      <c r="J12" s="8"/>
      <c r="K12" s="8" t="str">
        <f>"110,0"</f>
        <v>110,0</v>
      </c>
      <c r="L12" s="8" t="str">
        <f>"196,8927"</f>
        <v>196,8927</v>
      </c>
      <c r="M12" s="7"/>
    </row>
    <row r="13" spans="1:13">
      <c r="B13" s="5" t="s">
        <v>24</v>
      </c>
    </row>
    <row r="14" spans="1:13" ht="16">
      <c r="A14" s="47" t="s">
        <v>100</v>
      </c>
      <c r="B14" s="47"/>
      <c r="C14" s="48"/>
      <c r="D14" s="48"/>
      <c r="E14" s="48"/>
      <c r="F14" s="48"/>
      <c r="G14" s="48"/>
      <c r="H14" s="48"/>
      <c r="I14" s="48"/>
      <c r="J14" s="48"/>
    </row>
    <row r="15" spans="1:13">
      <c r="A15" s="8" t="s">
        <v>25</v>
      </c>
      <c r="B15" s="7" t="s">
        <v>171</v>
      </c>
      <c r="C15" s="7" t="s">
        <v>172</v>
      </c>
      <c r="D15" s="7" t="s">
        <v>173</v>
      </c>
      <c r="E15" s="7" t="s">
        <v>318</v>
      </c>
      <c r="F15" s="7" t="s">
        <v>30</v>
      </c>
      <c r="G15" s="10" t="s">
        <v>170</v>
      </c>
      <c r="H15" s="10" t="s">
        <v>40</v>
      </c>
      <c r="I15" s="9" t="s">
        <v>42</v>
      </c>
      <c r="J15" s="8"/>
      <c r="K15" s="8" t="str">
        <f>"120,0"</f>
        <v>120,0</v>
      </c>
      <c r="L15" s="8" t="str">
        <f>"100,3800"</f>
        <v>100,3800</v>
      </c>
      <c r="M15" s="7" t="s">
        <v>299</v>
      </c>
    </row>
    <row r="16" spans="1:13">
      <c r="B16" s="5" t="s">
        <v>24</v>
      </c>
    </row>
    <row r="17" spans="1:13" ht="16">
      <c r="A17" s="47" t="s">
        <v>117</v>
      </c>
      <c r="B17" s="47"/>
      <c r="C17" s="48"/>
      <c r="D17" s="48"/>
      <c r="E17" s="48"/>
      <c r="F17" s="48"/>
      <c r="G17" s="48"/>
      <c r="H17" s="48"/>
      <c r="I17" s="48"/>
      <c r="J17" s="48"/>
    </row>
    <row r="18" spans="1:13">
      <c r="A18" s="8" t="s">
        <v>25</v>
      </c>
      <c r="B18" s="7" t="s">
        <v>174</v>
      </c>
      <c r="C18" s="7" t="s">
        <v>175</v>
      </c>
      <c r="D18" s="7" t="s">
        <v>176</v>
      </c>
      <c r="E18" s="7" t="s">
        <v>317</v>
      </c>
      <c r="F18" s="7" t="s">
        <v>30</v>
      </c>
      <c r="G18" s="10" t="s">
        <v>42</v>
      </c>
      <c r="H18" s="9" t="s">
        <v>47</v>
      </c>
      <c r="I18" s="9" t="s">
        <v>47</v>
      </c>
      <c r="J18" s="8"/>
      <c r="K18" s="8" t="str">
        <f>"130,0"</f>
        <v>130,0</v>
      </c>
      <c r="L18" s="8" t="str">
        <f>"95,6736"</f>
        <v>95,6736</v>
      </c>
      <c r="M18" s="7"/>
    </row>
    <row r="19" spans="1:13">
      <c r="B19" s="5" t="s">
        <v>24</v>
      </c>
    </row>
    <row r="20" spans="1:13" ht="16">
      <c r="A20" s="47" t="s">
        <v>8</v>
      </c>
      <c r="B20" s="47"/>
      <c r="C20" s="48"/>
      <c r="D20" s="48"/>
      <c r="E20" s="48"/>
      <c r="F20" s="48"/>
      <c r="G20" s="48"/>
      <c r="H20" s="48"/>
      <c r="I20" s="48"/>
      <c r="J20" s="48"/>
    </row>
    <row r="21" spans="1:13">
      <c r="A21" s="8" t="s">
        <v>25</v>
      </c>
      <c r="B21" s="7" t="s">
        <v>177</v>
      </c>
      <c r="C21" s="7" t="s">
        <v>178</v>
      </c>
      <c r="D21" s="7" t="s">
        <v>179</v>
      </c>
      <c r="E21" s="7" t="s">
        <v>320</v>
      </c>
      <c r="F21" s="7" t="s">
        <v>274</v>
      </c>
      <c r="G21" s="10" t="s">
        <v>19</v>
      </c>
      <c r="H21" s="10" t="s">
        <v>180</v>
      </c>
      <c r="I21" s="9" t="s">
        <v>20</v>
      </c>
      <c r="J21" s="8"/>
      <c r="K21" s="8" t="str">
        <f>"205,0"</f>
        <v>205,0</v>
      </c>
      <c r="L21" s="8" t="str">
        <f>"160,8115"</f>
        <v>160,8115</v>
      </c>
      <c r="M21" s="7"/>
    </row>
    <row r="22" spans="1:13">
      <c r="B22" s="5" t="s">
        <v>24</v>
      </c>
    </row>
    <row r="23" spans="1:13" ht="16">
      <c r="A23" s="47" t="s">
        <v>15</v>
      </c>
      <c r="B23" s="47"/>
      <c r="C23" s="48"/>
      <c r="D23" s="48"/>
      <c r="E23" s="48"/>
      <c r="F23" s="48"/>
      <c r="G23" s="48"/>
      <c r="H23" s="48"/>
      <c r="I23" s="48"/>
      <c r="J23" s="48"/>
    </row>
    <row r="24" spans="1:13">
      <c r="A24" s="8" t="s">
        <v>25</v>
      </c>
      <c r="B24" s="7" t="s">
        <v>181</v>
      </c>
      <c r="C24" s="7" t="s">
        <v>182</v>
      </c>
      <c r="D24" s="7" t="s">
        <v>183</v>
      </c>
      <c r="E24" s="7" t="s">
        <v>315</v>
      </c>
      <c r="F24" s="7" t="s">
        <v>46</v>
      </c>
      <c r="G24" s="10" t="s">
        <v>152</v>
      </c>
      <c r="H24" s="10" t="s">
        <v>184</v>
      </c>
      <c r="I24" s="10" t="s">
        <v>185</v>
      </c>
      <c r="J24" s="8"/>
      <c r="K24" s="8" t="str">
        <f>"240,0"</f>
        <v>240,0</v>
      </c>
      <c r="L24" s="8" t="str">
        <f>"146,5440"</f>
        <v>146,5440</v>
      </c>
      <c r="M24" s="7"/>
    </row>
    <row r="25" spans="1:13">
      <c r="B25" s="5" t="s">
        <v>24</v>
      </c>
    </row>
    <row r="26" spans="1:13">
      <c r="B26" s="5" t="s">
        <v>24</v>
      </c>
    </row>
  </sheetData>
  <mergeCells count="18">
    <mergeCell ref="A23:J23"/>
    <mergeCell ref="K3:K4"/>
    <mergeCell ref="L3:L4"/>
    <mergeCell ref="M3:M4"/>
    <mergeCell ref="A5:J5"/>
    <mergeCell ref="B3:B4"/>
    <mergeCell ref="A8:J8"/>
    <mergeCell ref="A11:J11"/>
    <mergeCell ref="A14:J14"/>
    <mergeCell ref="A17:J17"/>
    <mergeCell ref="A20:J20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A40E3-7650-46E5-8B20-97D7EC0D5746}">
  <dimension ref="A1:Q13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0.6640625" style="5" bestFit="1" customWidth="1"/>
    <col min="7" max="14" width="5.5" style="6" customWidth="1"/>
    <col min="15" max="15" width="7.83203125" style="6" bestFit="1" customWidth="1"/>
    <col min="16" max="16" width="7.5" style="6" bestFit="1" customWidth="1"/>
    <col min="17" max="17" width="27.33203125" style="5" bestFit="1" customWidth="1"/>
    <col min="18" max="16384" width="9.1640625" style="3"/>
  </cols>
  <sheetData>
    <row r="1" spans="1:17" s="2" customFormat="1" ht="29" customHeight="1">
      <c r="A1" s="28" t="s">
        <v>276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s="1" customFormat="1" ht="12.75" customHeight="1">
      <c r="A3" s="36" t="s">
        <v>312</v>
      </c>
      <c r="B3" s="41" t="s">
        <v>0</v>
      </c>
      <c r="C3" s="38" t="s">
        <v>313</v>
      </c>
      <c r="D3" s="38" t="s">
        <v>6</v>
      </c>
      <c r="E3" s="40" t="s">
        <v>314</v>
      </c>
      <c r="F3" s="40" t="s">
        <v>5</v>
      </c>
      <c r="G3" s="40" t="s">
        <v>310</v>
      </c>
      <c r="H3" s="40"/>
      <c r="I3" s="40"/>
      <c r="J3" s="40"/>
      <c r="K3" s="40" t="s">
        <v>311</v>
      </c>
      <c r="L3" s="40"/>
      <c r="M3" s="40"/>
      <c r="N3" s="40"/>
      <c r="O3" s="40" t="s">
        <v>1</v>
      </c>
      <c r="P3" s="40" t="s">
        <v>3</v>
      </c>
      <c r="Q3" s="43" t="s">
        <v>2</v>
      </c>
    </row>
    <row r="4" spans="1:17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9"/>
      <c r="P4" s="39"/>
      <c r="Q4" s="44"/>
    </row>
    <row r="5" spans="1:17" ht="16">
      <c r="A5" s="45" t="s">
        <v>26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7">
      <c r="A6" s="8" t="s">
        <v>25</v>
      </c>
      <c r="B6" s="7" t="s">
        <v>262</v>
      </c>
      <c r="C6" s="7" t="s">
        <v>270</v>
      </c>
      <c r="D6" s="7" t="s">
        <v>263</v>
      </c>
      <c r="E6" s="7" t="s">
        <v>322</v>
      </c>
      <c r="F6" s="7" t="s">
        <v>274</v>
      </c>
      <c r="G6" s="10" t="s">
        <v>31</v>
      </c>
      <c r="H6" s="10" t="s">
        <v>32</v>
      </c>
      <c r="I6" s="9" t="s">
        <v>244</v>
      </c>
      <c r="J6" s="8"/>
      <c r="K6" s="10" t="s">
        <v>243</v>
      </c>
      <c r="L6" s="10" t="s">
        <v>31</v>
      </c>
      <c r="M6" s="10" t="s">
        <v>32</v>
      </c>
      <c r="N6" s="8"/>
      <c r="O6" s="8" t="str">
        <f>"55,0"</f>
        <v>55,0</v>
      </c>
      <c r="P6" s="8" t="str">
        <f>"55,8965"</f>
        <v>55,8965</v>
      </c>
      <c r="Q6" s="7" t="s">
        <v>275</v>
      </c>
    </row>
    <row r="7" spans="1:17">
      <c r="B7" s="5" t="s">
        <v>24</v>
      </c>
    </row>
    <row r="8" spans="1:17" ht="16">
      <c r="A8" s="47" t="s">
        <v>264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>
      <c r="A9" s="8" t="s">
        <v>25</v>
      </c>
      <c r="B9" s="7" t="s">
        <v>265</v>
      </c>
      <c r="C9" s="7" t="s">
        <v>271</v>
      </c>
      <c r="D9" s="7" t="s">
        <v>266</v>
      </c>
      <c r="E9" s="7" t="s">
        <v>316</v>
      </c>
      <c r="F9" s="7" t="s">
        <v>274</v>
      </c>
      <c r="G9" s="10" t="s">
        <v>242</v>
      </c>
      <c r="H9" s="10" t="s">
        <v>243</v>
      </c>
      <c r="I9" s="10" t="s">
        <v>31</v>
      </c>
      <c r="J9" s="8"/>
      <c r="K9" s="10" t="s">
        <v>242</v>
      </c>
      <c r="L9" s="9" t="s">
        <v>243</v>
      </c>
      <c r="M9" s="9" t="s">
        <v>243</v>
      </c>
      <c r="N9" s="8"/>
      <c r="O9" s="8" t="str">
        <f>"45,0"</f>
        <v>45,0</v>
      </c>
      <c r="P9" s="8" t="str">
        <f>"37,4602"</f>
        <v>37,4602</v>
      </c>
      <c r="Q9" s="7" t="s">
        <v>275</v>
      </c>
    </row>
    <row r="10" spans="1:17">
      <c r="B10" s="5" t="s">
        <v>24</v>
      </c>
    </row>
    <row r="11" spans="1:17" ht="16">
      <c r="A11" s="47" t="s">
        <v>8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7">
      <c r="A12" s="8" t="s">
        <v>25</v>
      </c>
      <c r="B12" s="7" t="s">
        <v>267</v>
      </c>
      <c r="C12" s="7" t="s">
        <v>268</v>
      </c>
      <c r="D12" s="7" t="s">
        <v>269</v>
      </c>
      <c r="E12" s="7" t="s">
        <v>315</v>
      </c>
      <c r="F12" s="7" t="s">
        <v>274</v>
      </c>
      <c r="G12" s="10" t="s">
        <v>189</v>
      </c>
      <c r="H12" s="9" t="s">
        <v>190</v>
      </c>
      <c r="I12" s="10" t="s">
        <v>190</v>
      </c>
      <c r="J12" s="8"/>
      <c r="K12" s="10" t="s">
        <v>92</v>
      </c>
      <c r="L12" s="10" t="s">
        <v>93</v>
      </c>
      <c r="M12" s="9" t="s">
        <v>97</v>
      </c>
      <c r="N12" s="8"/>
      <c r="O12" s="8" t="str">
        <f>"150,0"</f>
        <v>150,0</v>
      </c>
      <c r="P12" s="8" t="str">
        <f>"95,3100"</f>
        <v>95,3100</v>
      </c>
      <c r="Q12" s="7"/>
    </row>
    <row r="13" spans="1:17">
      <c r="B13" s="5" t="s">
        <v>24</v>
      </c>
    </row>
  </sheetData>
  <mergeCells count="15">
    <mergeCell ref="A8:N8"/>
    <mergeCell ref="A11:N11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WRPF Двоеборье без экип ДК</vt:lpstr>
      <vt:lpstr>WRPF Жим лежа без экип ДК</vt:lpstr>
      <vt:lpstr>WRPF Жим лежа без экип</vt:lpstr>
      <vt:lpstr>WEPF Жим однослой ДК</vt:lpstr>
      <vt:lpstr>WEPF Жим софт однопетельная</vt:lpstr>
      <vt:lpstr>WEPF Жим софт многопетельнаяДК</vt:lpstr>
      <vt:lpstr>WRPF Тяга без экипировки ДК</vt:lpstr>
      <vt:lpstr>WRPF Тяга без экипировки</vt:lpstr>
      <vt:lpstr>СПР Пауэрспорт ДК</vt:lpstr>
      <vt:lpstr>СПР Подъем на бицепс ДК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2021-07-17T17:35:12Z</dcterms:modified>
</cp:coreProperties>
</file>