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Сентябрь/"/>
    </mc:Choice>
  </mc:AlternateContent>
  <xr:revisionPtr revIDLastSave="0" documentId="13_ncr:1_{771831C2-6F65-4140-ACC3-5FFA36EBFE04}" xr6:coauthVersionLast="45" xr6:coauthVersionMax="45" xr10:uidLastSave="{00000000-0000-0000-0000-000000000000}"/>
  <bookViews>
    <workbookView xWindow="480" yWindow="460" windowWidth="27460" windowHeight="16220" xr2:uid="{00000000-000D-0000-FFFF-FFFF00000000}"/>
  </bookViews>
  <sheets>
    <sheet name="IPL Двоеборье без экип ДК" sheetId="18" r:id="rId1"/>
    <sheet name="IPL Двоеборье без экип" sheetId="17" r:id="rId2"/>
    <sheet name="IPL Жим без экипировки ДК" sheetId="6" r:id="rId3"/>
    <sheet name="IPL Жим без экипировки" sheetId="5" r:id="rId4"/>
    <sheet name="СПР Жим софт однопетельная ДК" sheetId="22" r:id="rId5"/>
    <sheet name="СПР Жим софт однопетельная" sheetId="21" r:id="rId6"/>
    <sheet name="СПР Жим софт многопетельная" sheetId="23" r:id="rId7"/>
    <sheet name="IPL Тяга без экипировки ДК" sheetId="12" r:id="rId8"/>
    <sheet name="IPL Тяга без экипировки" sheetId="11" r:id="rId9"/>
    <sheet name="СПР Пауэрспорт ДК" sheetId="31" r:id="rId10"/>
    <sheet name="СПР Подъем на бицепс ДК" sheetId="29" r:id="rId11"/>
    <sheet name="СПР Подъем на бицепс" sheetId="28" r:id="rId12"/>
    <sheet name="WRPF Подъем на бицепс" sheetId="25" r:id="rId13"/>
  </sheets>
  <definedNames>
    <definedName name="_FilterDatabase" localSheetId="3" hidden="1">'IPL Жим без экипировки'!$A$1:$L$3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31" l="1"/>
  <c r="O9" i="31"/>
  <c r="P6" i="31"/>
  <c r="O6" i="31"/>
  <c r="L14" i="29"/>
  <c r="K14" i="29"/>
  <c r="L11" i="29"/>
  <c r="K11" i="29"/>
  <c r="L10" i="29"/>
  <c r="K10" i="29"/>
  <c r="L7" i="29"/>
  <c r="L6" i="29"/>
  <c r="K6" i="29"/>
  <c r="L20" i="28"/>
  <c r="K20" i="28"/>
  <c r="L17" i="28"/>
  <c r="K17" i="28"/>
  <c r="L14" i="28"/>
  <c r="K14" i="28"/>
  <c r="L13" i="28"/>
  <c r="K13" i="28"/>
  <c r="L12" i="28"/>
  <c r="K12" i="28"/>
  <c r="L9" i="28"/>
  <c r="K9" i="28"/>
  <c r="L6" i="28"/>
  <c r="K6" i="28"/>
  <c r="L24" i="25"/>
  <c r="K24" i="25"/>
  <c r="L21" i="25"/>
  <c r="K21" i="25"/>
  <c r="L18" i="25"/>
  <c r="K18" i="25"/>
  <c r="L15" i="25"/>
  <c r="K15" i="25"/>
  <c r="L14" i="25"/>
  <c r="K14" i="25"/>
  <c r="L13" i="25"/>
  <c r="K13" i="25"/>
  <c r="L10" i="25"/>
  <c r="K10" i="25"/>
  <c r="L7" i="25"/>
  <c r="K7" i="25"/>
  <c r="L6" i="25"/>
  <c r="K6" i="25"/>
  <c r="L9" i="23"/>
  <c r="K9" i="23"/>
  <c r="L6" i="23"/>
  <c r="K6" i="23"/>
  <c r="L19" i="22"/>
  <c r="K19" i="22"/>
  <c r="L16" i="22"/>
  <c r="K16" i="22"/>
  <c r="L13" i="22"/>
  <c r="K13" i="22"/>
  <c r="L12" i="22"/>
  <c r="K12" i="22"/>
  <c r="L11" i="22"/>
  <c r="L10" i="22"/>
  <c r="K10" i="22"/>
  <c r="L7" i="22"/>
  <c r="K7" i="22"/>
  <c r="L6" i="22"/>
  <c r="K6" i="22"/>
  <c r="L12" i="21"/>
  <c r="K12" i="21"/>
  <c r="L9" i="21"/>
  <c r="K9" i="21"/>
  <c r="L6" i="21"/>
  <c r="K6" i="21"/>
  <c r="P16" i="18"/>
  <c r="O16" i="18"/>
  <c r="P13" i="18"/>
  <c r="O13" i="18"/>
  <c r="P10" i="18"/>
  <c r="O10" i="18"/>
  <c r="P7" i="18"/>
  <c r="O7" i="18"/>
  <c r="P6" i="18"/>
  <c r="O6" i="18"/>
  <c r="P13" i="17"/>
  <c r="O13" i="17"/>
  <c r="P10" i="17"/>
  <c r="O10" i="17"/>
  <c r="P9" i="17"/>
  <c r="O9" i="17"/>
  <c r="P6" i="17"/>
  <c r="O6" i="17"/>
  <c r="L19" i="12"/>
  <c r="K19" i="12"/>
  <c r="L16" i="12"/>
  <c r="K16" i="12"/>
  <c r="L15" i="12"/>
  <c r="K15" i="12"/>
  <c r="L12" i="12"/>
  <c r="K12" i="12"/>
  <c r="L9" i="12"/>
  <c r="K9" i="12"/>
  <c r="L6" i="12"/>
  <c r="K6" i="12"/>
  <c r="L16" i="11"/>
  <c r="K16" i="11"/>
  <c r="L13" i="11"/>
  <c r="K13" i="11"/>
  <c r="L10" i="11"/>
  <c r="K10" i="11"/>
  <c r="L9" i="11"/>
  <c r="K9" i="11"/>
  <c r="L6" i="11"/>
  <c r="K6" i="11"/>
  <c r="L36" i="6"/>
  <c r="K36" i="6"/>
  <c r="L33" i="6"/>
  <c r="K33" i="6"/>
  <c r="L32" i="6"/>
  <c r="K32" i="6"/>
  <c r="L29" i="6"/>
  <c r="K29" i="6"/>
  <c r="L26" i="6"/>
  <c r="K26" i="6"/>
  <c r="L25" i="6"/>
  <c r="L24" i="6"/>
  <c r="K24" i="6"/>
  <c r="L23" i="6"/>
  <c r="K23" i="6"/>
  <c r="L22" i="6"/>
  <c r="K22" i="6"/>
  <c r="L19" i="6"/>
  <c r="K19" i="6"/>
  <c r="L16" i="6"/>
  <c r="K16" i="6"/>
  <c r="L13" i="6"/>
  <c r="K13" i="6"/>
  <c r="L12" i="6"/>
  <c r="K12" i="6"/>
  <c r="L9" i="6"/>
  <c r="K9" i="6"/>
  <c r="L6" i="6"/>
  <c r="K6" i="6"/>
  <c r="M12" i="5"/>
  <c r="L12" i="5"/>
  <c r="M9" i="5"/>
  <c r="L9" i="5"/>
  <c r="M6" i="5"/>
  <c r="L6" i="5"/>
</calcChain>
</file>

<file path=xl/sharedStrings.xml><?xml version="1.0" encoding="utf-8"?>
<sst xmlns="http://schemas.openxmlformats.org/spreadsheetml/2006/main" count="1077" uniqueCount="364">
  <si>
    <t>ФИО</t>
  </si>
  <si>
    <t>Сумма</t>
  </si>
  <si>
    <t>Тренер</t>
  </si>
  <si>
    <t>Очки</t>
  </si>
  <si>
    <t>Команда</t>
  </si>
  <si>
    <t>Рек</t>
  </si>
  <si>
    <t>Город/Область</t>
  </si>
  <si>
    <t>Собственный 
вес</t>
  </si>
  <si>
    <t>Жим лёжа</t>
  </si>
  <si>
    <t>ВЕСОВАЯ КАТЕГОРИЯ   75</t>
  </si>
  <si>
    <t>Карастойка Эдуард</t>
  </si>
  <si>
    <t>Открытая (13.10.1990)/30</t>
  </si>
  <si>
    <t>74,40</t>
  </si>
  <si>
    <t xml:space="preserve">Лично </t>
  </si>
  <si>
    <t>100,0</t>
  </si>
  <si>
    <t>115,0</t>
  </si>
  <si>
    <t>125,0</t>
  </si>
  <si>
    <t>ВЕСОВАЯ КАТЕГОРИЯ   100</t>
  </si>
  <si>
    <t>Баранский Денис</t>
  </si>
  <si>
    <t>99,30</t>
  </si>
  <si>
    <t xml:space="preserve">Твой конкурент </t>
  </si>
  <si>
    <t>150,0</t>
  </si>
  <si>
    <t>160,0</t>
  </si>
  <si>
    <t>167,5</t>
  </si>
  <si>
    <t xml:space="preserve">Бураков А. </t>
  </si>
  <si>
    <t>ВЕСОВАЯ КАТЕГОРИЯ   140+</t>
  </si>
  <si>
    <t>Рулев Антон</t>
  </si>
  <si>
    <t>Открытая (03.09.1982)/39</t>
  </si>
  <si>
    <t>160,80</t>
  </si>
  <si>
    <t xml:space="preserve">Мастера крыма </t>
  </si>
  <si>
    <t>190,0</t>
  </si>
  <si>
    <t>215,0</t>
  </si>
  <si>
    <t>230,0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</si>
  <si>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</si>
  <si>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</si>
  <si>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</si>
  <si>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</si>
  <si>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</si>
  <si>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Результат </t>
  </si>
  <si>
    <t xml:space="preserve">Wilks </t>
  </si>
  <si>
    <t>75</t>
  </si>
  <si>
    <t xml:space="preserve">Мастера </t>
  </si>
  <si>
    <t>100</t>
  </si>
  <si>
    <t>Результат</t>
  </si>
  <si>
    <t>1</t>
  </si>
  <si>
    <t/>
  </si>
  <si>
    <t>ВЕСОВАЯ КАТЕГОРИЯ   48</t>
  </si>
  <si>
    <t>Федосова Яна</t>
  </si>
  <si>
    <t>Открытая (08.03.1987)/34</t>
  </si>
  <si>
    <t>47,20</t>
  </si>
  <si>
    <t>45,0</t>
  </si>
  <si>
    <t>52,5</t>
  </si>
  <si>
    <t>ВЕСОВАЯ КАТЕГОРИЯ   56</t>
  </si>
  <si>
    <t>Дейнеко Светлана</t>
  </si>
  <si>
    <t>Открытая (25.05.1986)/35</t>
  </si>
  <si>
    <t>53,30</t>
  </si>
  <si>
    <t>55,0</t>
  </si>
  <si>
    <t>57,5</t>
  </si>
  <si>
    <t xml:space="preserve">Белаш Д. </t>
  </si>
  <si>
    <t>ВЕСОВАЯ КАТЕГОРИЯ   60</t>
  </si>
  <si>
    <t>Савкина Юлия</t>
  </si>
  <si>
    <t>58,60</t>
  </si>
  <si>
    <t>50,0</t>
  </si>
  <si>
    <t xml:space="preserve">Дулуб К. </t>
  </si>
  <si>
    <t>Холкун Надежда</t>
  </si>
  <si>
    <t>Открытая (14.11.1986)/34</t>
  </si>
  <si>
    <t>58,70</t>
  </si>
  <si>
    <t>60,0</t>
  </si>
  <si>
    <t>65,0</t>
  </si>
  <si>
    <t>67,5</t>
  </si>
  <si>
    <t>ВЕСОВАЯ КАТЕГОРИЯ   67.5</t>
  </si>
  <si>
    <t>Дулуб Ксения</t>
  </si>
  <si>
    <t>Девушки 15-19 (17.08.2002)/19</t>
  </si>
  <si>
    <t>62,10</t>
  </si>
  <si>
    <t>Бунеску Константин</t>
  </si>
  <si>
    <t>Открытая (25.07.1988)/33</t>
  </si>
  <si>
    <t>74,90</t>
  </si>
  <si>
    <t>110,0</t>
  </si>
  <si>
    <t>117,5</t>
  </si>
  <si>
    <t>ВЕСОВАЯ КАТЕГОРИЯ   82.5</t>
  </si>
  <si>
    <t>Григорян Эдуард</t>
  </si>
  <si>
    <t>Открытая (12.05.1977)/44</t>
  </si>
  <si>
    <t>80,40</t>
  </si>
  <si>
    <t>165,0</t>
  </si>
  <si>
    <t>Ягьяев Энвер</t>
  </si>
  <si>
    <t>Открытая (21.11.1992)/28</t>
  </si>
  <si>
    <t>80,30</t>
  </si>
  <si>
    <t>120,0</t>
  </si>
  <si>
    <t>127,5</t>
  </si>
  <si>
    <t>Черешневский Роман</t>
  </si>
  <si>
    <t>Открытая (19.06.1987)/34</t>
  </si>
  <si>
    <t>82,50</t>
  </si>
  <si>
    <t>105,0</t>
  </si>
  <si>
    <t xml:space="preserve">Дейнеко С. </t>
  </si>
  <si>
    <t>Власов Антон</t>
  </si>
  <si>
    <t>Открытая (02.07.1987)/34</t>
  </si>
  <si>
    <t>80,00</t>
  </si>
  <si>
    <t xml:space="preserve">Анапа/Краснодарский край </t>
  </si>
  <si>
    <t>Василяка Алексей</t>
  </si>
  <si>
    <t>79,80</t>
  </si>
  <si>
    <t xml:space="preserve">Краснодар/Краснодарский край </t>
  </si>
  <si>
    <t>127,6</t>
  </si>
  <si>
    <t>ВЕСОВАЯ КАТЕГОРИЯ   90</t>
  </si>
  <si>
    <t>Агафонов Антон</t>
  </si>
  <si>
    <t>86,20</t>
  </si>
  <si>
    <t xml:space="preserve">Григорян Э. </t>
  </si>
  <si>
    <t>Белаш Дмитрий</t>
  </si>
  <si>
    <t>Открытая (18.06.1990)/31</t>
  </si>
  <si>
    <t>99,00</t>
  </si>
  <si>
    <t>170,0</t>
  </si>
  <si>
    <t>175,0</t>
  </si>
  <si>
    <t xml:space="preserve">Пономарёва В. </t>
  </si>
  <si>
    <t>Циснецкий Антон</t>
  </si>
  <si>
    <t>Открытая (06.05.1991)/30</t>
  </si>
  <si>
    <t>99,60</t>
  </si>
  <si>
    <t>172,5</t>
  </si>
  <si>
    <t xml:space="preserve">Похватько Р. </t>
  </si>
  <si>
    <t>ВЕСОВАЯ КАТЕГОРИЯ   110</t>
  </si>
  <si>
    <t>Циванюк Александр</t>
  </si>
  <si>
    <t>Открытая (23.11.1981)/39</t>
  </si>
  <si>
    <t>109,00</t>
  </si>
  <si>
    <t xml:space="preserve">Красноярск/Красноярский край </t>
  </si>
  <si>
    <t>200,0</t>
  </si>
  <si>
    <t>205,0</t>
  </si>
  <si>
    <t>67.5</t>
  </si>
  <si>
    <t>60</t>
  </si>
  <si>
    <t>110</t>
  </si>
  <si>
    <t>120,9910</t>
  </si>
  <si>
    <t>82.5</t>
  </si>
  <si>
    <t>112,2990</t>
  </si>
  <si>
    <t>106,9425</t>
  </si>
  <si>
    <t>2</t>
  </si>
  <si>
    <t>3</t>
  </si>
  <si>
    <t>-</t>
  </si>
  <si>
    <t>Становая тяга</t>
  </si>
  <si>
    <t>Скорнякова Анна</t>
  </si>
  <si>
    <t>Открытая (27.09.1991)/29</t>
  </si>
  <si>
    <t>57,80</t>
  </si>
  <si>
    <t xml:space="preserve">Муром/Владимирская область </t>
  </si>
  <si>
    <t>Жидков Дмитрий</t>
  </si>
  <si>
    <t>180,0</t>
  </si>
  <si>
    <t>187,5</t>
  </si>
  <si>
    <t>Банасинский Сергей</t>
  </si>
  <si>
    <t>80,20</t>
  </si>
  <si>
    <t>135,0</t>
  </si>
  <si>
    <t>145,0</t>
  </si>
  <si>
    <t>151,0</t>
  </si>
  <si>
    <t>Хроменков Алексей</t>
  </si>
  <si>
    <t>98,10</t>
  </si>
  <si>
    <t>155,0</t>
  </si>
  <si>
    <t>Ступин Сергей</t>
  </si>
  <si>
    <t>Открытая (11.01.1983)/38</t>
  </si>
  <si>
    <t>105,70</t>
  </si>
  <si>
    <t>320,0</t>
  </si>
  <si>
    <t>335,0</t>
  </si>
  <si>
    <t>345,0</t>
  </si>
  <si>
    <t>ВЕСОВАЯ КАТЕГОРИЯ   52</t>
  </si>
  <si>
    <t>Махновская Тамара</t>
  </si>
  <si>
    <t>Открытая (18.05.1985)/36</t>
  </si>
  <si>
    <t>50,90</t>
  </si>
  <si>
    <t xml:space="preserve">Медведева Ю. </t>
  </si>
  <si>
    <t>Новрузова Рена</t>
  </si>
  <si>
    <t>Открытая (17.12.1987)/33</t>
  </si>
  <si>
    <t>56,00</t>
  </si>
  <si>
    <t>62,5</t>
  </si>
  <si>
    <t xml:space="preserve">Поддубный Д. </t>
  </si>
  <si>
    <t>Зозин Илья</t>
  </si>
  <si>
    <t>Открытая (05.07.1985)/36</t>
  </si>
  <si>
    <t>73,90</t>
  </si>
  <si>
    <t xml:space="preserve">Геленджик/Краснодарский край </t>
  </si>
  <si>
    <t>195,0</t>
  </si>
  <si>
    <t>207,5</t>
  </si>
  <si>
    <t>Жовтовский Сергей</t>
  </si>
  <si>
    <t>Открытая (27.04.1985)/36</t>
  </si>
  <si>
    <t>72,30</t>
  </si>
  <si>
    <t>Титов Юрий</t>
  </si>
  <si>
    <t>88,60</t>
  </si>
  <si>
    <t xml:space="preserve">Саратов/Саратовская область </t>
  </si>
  <si>
    <t>Богданов Кирилл</t>
  </si>
  <si>
    <t>Открытая (01.06.1984)/37</t>
  </si>
  <si>
    <t>80,80</t>
  </si>
  <si>
    <t>210,0</t>
  </si>
  <si>
    <t>220,0</t>
  </si>
  <si>
    <t>235,0</t>
  </si>
  <si>
    <t>Бураков Александр</t>
  </si>
  <si>
    <t>Открытая (15.06.1993)/28</t>
  </si>
  <si>
    <t>98,90</t>
  </si>
  <si>
    <t>140,0</t>
  </si>
  <si>
    <t>240,0</t>
  </si>
  <si>
    <t>255,0</t>
  </si>
  <si>
    <t>270,0</t>
  </si>
  <si>
    <t>Пинчук Алексей</t>
  </si>
  <si>
    <t>Открытая (14.04.1994)/27</t>
  </si>
  <si>
    <t>96,70</t>
  </si>
  <si>
    <t>157,5</t>
  </si>
  <si>
    <t>242,5</t>
  </si>
  <si>
    <t>250,0</t>
  </si>
  <si>
    <t>Жигалов Руслан</t>
  </si>
  <si>
    <t>Открытая (10.08.1980)/41</t>
  </si>
  <si>
    <t>103,10</t>
  </si>
  <si>
    <t>280,0</t>
  </si>
  <si>
    <t>300,0</t>
  </si>
  <si>
    <t>310,0</t>
  </si>
  <si>
    <t>Хроменкова Людмила</t>
  </si>
  <si>
    <t>Открытая (20.09.1961)/59</t>
  </si>
  <si>
    <t>54,30</t>
  </si>
  <si>
    <t>147,5</t>
  </si>
  <si>
    <t xml:space="preserve">Хроменков А. </t>
  </si>
  <si>
    <t>Бойко Аурика</t>
  </si>
  <si>
    <t>Открытая (29.10.1978)/42</t>
  </si>
  <si>
    <t>57,50</t>
  </si>
  <si>
    <t>40,0</t>
  </si>
  <si>
    <t>42,5</t>
  </si>
  <si>
    <t>95,0</t>
  </si>
  <si>
    <t>Чуприн Григорий</t>
  </si>
  <si>
    <t>Открытая (10.12.1989)/31</t>
  </si>
  <si>
    <t>73,20</t>
  </si>
  <si>
    <t>90,0</t>
  </si>
  <si>
    <t>97,5</t>
  </si>
  <si>
    <t>102,5</t>
  </si>
  <si>
    <t xml:space="preserve">Луговой А. </t>
  </si>
  <si>
    <t>Кормилицын Александр</t>
  </si>
  <si>
    <t>Открытая (20.10.1982)/38</t>
  </si>
  <si>
    <t>109,70</t>
  </si>
  <si>
    <t xml:space="preserve">Богданов К. </t>
  </si>
  <si>
    <t>Ткаченко Дмитрий</t>
  </si>
  <si>
    <t>89,80</t>
  </si>
  <si>
    <t>225,0</t>
  </si>
  <si>
    <t>232,5</t>
  </si>
  <si>
    <t>Леоненко Василий</t>
  </si>
  <si>
    <t>94,00</t>
  </si>
  <si>
    <t>217,5</t>
  </si>
  <si>
    <t>Лукин Сергей</t>
  </si>
  <si>
    <t>144,90</t>
  </si>
  <si>
    <t xml:space="preserve">Касимов/Рязанская область </t>
  </si>
  <si>
    <t>291,0</t>
  </si>
  <si>
    <t xml:space="preserve">Gloss </t>
  </si>
  <si>
    <t>Алексеев Илья</t>
  </si>
  <si>
    <t>Открытая (30.11.1983)/37</t>
  </si>
  <si>
    <t>81,40</t>
  </si>
  <si>
    <t xml:space="preserve">Каминский Е. </t>
  </si>
  <si>
    <t>Открытая (09.04.1981)/40</t>
  </si>
  <si>
    <t>Завгородний Артем</t>
  </si>
  <si>
    <t>Открытая (19.08.1988)/33</t>
  </si>
  <si>
    <t>85,25</t>
  </si>
  <si>
    <t>Саньков Леонид</t>
  </si>
  <si>
    <t>89,20</t>
  </si>
  <si>
    <t>Сувакин Евгений</t>
  </si>
  <si>
    <t>Открытая (23.02.1987)/34</t>
  </si>
  <si>
    <t>108,70</t>
  </si>
  <si>
    <t>Медведева Юлия</t>
  </si>
  <si>
    <t>Открытая (08.07.1979)/42</t>
  </si>
  <si>
    <t>79,10</t>
  </si>
  <si>
    <t xml:space="preserve">Новосибирск/Новосибирская область </t>
  </si>
  <si>
    <t>ВЕСОВАЯ КАТЕГОРИЯ   125</t>
  </si>
  <si>
    <t>Богатырев Денис</t>
  </si>
  <si>
    <t>Открытая (23.03.1987)/34</t>
  </si>
  <si>
    <t>115,80</t>
  </si>
  <si>
    <t>Крищук Олег</t>
  </si>
  <si>
    <t>Открытая (29.05.1975)/46</t>
  </si>
  <si>
    <t>58,80</t>
  </si>
  <si>
    <t xml:space="preserve">Брянск/Брянская область </t>
  </si>
  <si>
    <t>60,5</t>
  </si>
  <si>
    <t>Ящук Максим</t>
  </si>
  <si>
    <t>65,70</t>
  </si>
  <si>
    <t>47,5</t>
  </si>
  <si>
    <t>Намоев Азиз</t>
  </si>
  <si>
    <t>Открытая (21.07.1989)/32</t>
  </si>
  <si>
    <t>74,50</t>
  </si>
  <si>
    <t>Турчин Владимир</t>
  </si>
  <si>
    <t>Гончаров Сергей</t>
  </si>
  <si>
    <t>Открытая (11.04.1986)/35</t>
  </si>
  <si>
    <t>86,60</t>
  </si>
  <si>
    <t>70,0</t>
  </si>
  <si>
    <t>77,5</t>
  </si>
  <si>
    <t>82,5</t>
  </si>
  <si>
    <t>48,8463</t>
  </si>
  <si>
    <t>48,6709</t>
  </si>
  <si>
    <t>44,9768</t>
  </si>
  <si>
    <t>Тихомиров Николай</t>
  </si>
  <si>
    <t>Мастера 60+ (24.12.1956)/64</t>
  </si>
  <si>
    <t>66,00</t>
  </si>
  <si>
    <t>Куликов Юрий</t>
  </si>
  <si>
    <t>Мастера 60+ (01.08.1959)/62</t>
  </si>
  <si>
    <t>Мастера 60+ (16.10.1948)/72</t>
  </si>
  <si>
    <t>35,0</t>
  </si>
  <si>
    <t>72,5</t>
  </si>
  <si>
    <t>63,5</t>
  </si>
  <si>
    <t xml:space="preserve">Мастера 60+ </t>
  </si>
  <si>
    <t>51,6308</t>
  </si>
  <si>
    <t>49,7858</t>
  </si>
  <si>
    <t>45,7195</t>
  </si>
  <si>
    <t>74,85</t>
  </si>
  <si>
    <t>Ляпин Алексей</t>
  </si>
  <si>
    <t>Открытая (25.07.1986)/35</t>
  </si>
  <si>
    <t>80,15</t>
  </si>
  <si>
    <t>80,25</t>
  </si>
  <si>
    <t>79,75</t>
  </si>
  <si>
    <t>75,0</t>
  </si>
  <si>
    <t>Липковский Павел</t>
  </si>
  <si>
    <t>Открытая (01.09.1983)/38</t>
  </si>
  <si>
    <t>85,0</t>
  </si>
  <si>
    <t>87,5</t>
  </si>
  <si>
    <t>Мастера 40-49 (11.12.1973)/47</t>
  </si>
  <si>
    <t>Мастера 50-59 (06.04.1967)/54</t>
  </si>
  <si>
    <t xml:space="preserve">Мастера 50-59 </t>
  </si>
  <si>
    <t>Мастера 40-49 (27.08.1976)/45</t>
  </si>
  <si>
    <t>Мастера 40-49 (29.05.1975)/46</t>
  </si>
  <si>
    <t>Юниоры 20-23 (15.02.2000)/21</t>
  </si>
  <si>
    <t>Мастера 40-49 (09.04.1981)/40</t>
  </si>
  <si>
    <t>Мастера 50-59 (21.03.1970)/51</t>
  </si>
  <si>
    <t>Мастера 40-49 (13.01.1978)/43</t>
  </si>
  <si>
    <t>Мастера 50-54 (17.08.1970)/51</t>
  </si>
  <si>
    <t>Мастера 50-54 (07.04.1967)/54</t>
  </si>
  <si>
    <t>Мастера 70-74 (16.10.1948)/72</t>
  </si>
  <si>
    <t>Мастера 60-64 (02.10.1957)/63</t>
  </si>
  <si>
    <t>Юниорки 20-23 (08.12.1999)/21</t>
  </si>
  <si>
    <t>Мастера 45-49 (11.12.1973)/47</t>
  </si>
  <si>
    <t>Мастера 40-44 (01.06.1980)/41</t>
  </si>
  <si>
    <t>Мастера 40-44 (07.12.1979)/41</t>
  </si>
  <si>
    <t xml:space="preserve">Нижнегорский/Республика Крым </t>
  </si>
  <si>
    <t xml:space="preserve">Ялта/Республика Крым </t>
  </si>
  <si>
    <t xml:space="preserve">Алушта/Республика Крым </t>
  </si>
  <si>
    <t xml:space="preserve">Симферополь/Республика Крым </t>
  </si>
  <si>
    <t xml:space="preserve">Новофедоровка/Республика Крым </t>
  </si>
  <si>
    <t xml:space="preserve">Бахчисарай/Республика Крым </t>
  </si>
  <si>
    <t xml:space="preserve">Белогорск/Республика Крым </t>
  </si>
  <si>
    <t xml:space="preserve">Феодосия/Республика Крым </t>
  </si>
  <si>
    <t>Всероссийский мастерский турнир "Crimea Power Pro"
СПР Пауэрспорт ДК
Коктебель/Республика Крым, 5 сентября 2021 года</t>
  </si>
  <si>
    <t>Всероссийский мастерский турнир "Crimea Power Pro"
СПР Строгий подъем штанги на бицепс ДК
Коктебель/Республика Крым, 5 сентября 2021 года</t>
  </si>
  <si>
    <t>Всероссийский мастерский турнир "Crimea Power Pro"
СПР Строгий подъем штанги на бицепс
Коктебель/Республика Крым, 5 сентября 2021 года</t>
  </si>
  <si>
    <t>Всероссийский мастерский турнир "Crimea Power Pro"
WRPF Строгий подъем штанги на бицепс
Коктебель/Республика Крым, 5 сентября 2021 года</t>
  </si>
  <si>
    <t>Всероссийский мастерский турнир "Crimea Power Pro"
СПР Жим лежа в многопетельной софт экипировке
Коктебель/Республика Крым, 5 сентября 2021 года</t>
  </si>
  <si>
    <t>Всероссийский мастерский турнир "Crimea Power Pro"
СПР Жим лежа в однопетельной софт экипировке ДК
Коктебель/Республика Крым, 5 сентября 2021 года</t>
  </si>
  <si>
    <t>Всероссийский мастерский турнир "Crimea Power Pro"
СПР Жим лежа в однопетельной софт экипировке
Коктебель/Республика Крым, 5 сентября 2021 года</t>
  </si>
  <si>
    <t>Всероссийский мастерский турнир "Crimea Power Pro"
IPL Силовое двоеборье без экипировки ДК
Коктебель/Республика Крым, 5 сентября 2021 года</t>
  </si>
  <si>
    <t>Всероссийский мастерский турнир "Crimea Power Pro"
IPL Силовое двоеборье без экипировки
Коктебель/Республика Крым, 5 сентября 2021 года</t>
  </si>
  <si>
    <t>Всероссийский мастерский турнир "Crimea Power Pro"
IPL Становая тяга без экипировки ДК
Коктебель/Республика Крым, 5 сентября 2021 года</t>
  </si>
  <si>
    <t>Всероссийский мастерский турнир "Crimea Power Pro"
IPL Становая тяга без экипировки
Коктебель/Республика Крым, 5 сентября 2021 года</t>
  </si>
  <si>
    <t>Всероссийский мастерский турнир "Crimea Power Pro"
IPL Жим лежа без экипировки ДК
Коктебель/Республика Крым, 5 сентября 2021 года</t>
  </si>
  <si>
    <t>Всероссийский мастерский турнир "Crimea Power Pro"
IPL Жим лежа без экипировки
Коктебель/Республика Крым, 5 сентября 2021 года</t>
  </si>
  <si>
    <t>Симферополь/Республика Крым</t>
  </si>
  <si>
    <t>Саки/Республика Крым</t>
  </si>
  <si>
    <t>Новофедоровка/Ресублика Крым</t>
  </si>
  <si>
    <t>Весовая категория</t>
  </si>
  <si>
    <t>Поддубный Д.</t>
  </si>
  <si>
    <t>Орел/Орловская область</t>
  </si>
  <si>
    <t>Леоненко В.</t>
  </si>
  <si>
    <t>Похватько Р.</t>
  </si>
  <si>
    <t>Банасинский С.</t>
  </si>
  <si>
    <t xml:space="preserve">Григорян Э., Завгородний А. </t>
  </si>
  <si>
    <t>Жим</t>
  </si>
  <si>
    <t>Тяга</t>
  </si>
  <si>
    <t>№</t>
  </si>
  <si>
    <t xml:space="preserve">
Дата рождения/Возраст</t>
  </si>
  <si>
    <t>Возрастная группа</t>
  </si>
  <si>
    <t>O</t>
  </si>
  <si>
    <t>M1</t>
  </si>
  <si>
    <t>J</t>
  </si>
  <si>
    <t>M3</t>
  </si>
  <si>
    <t>M2</t>
  </si>
  <si>
    <t>M5</t>
  </si>
  <si>
    <t>M7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</si>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</sst>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17"/>
  <sheetViews>
    <sheetView tabSelected="1"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2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7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6.6640625" style="5" customWidth="1"/>
    <col min="18" max="16384" width="9.1640625" style="3"/>
  </cols>
  <sheetData>
    <row r="1" spans="1:17" s="2" customFormat="1" ht="29" customHeight="1">
      <c r="A1" s="39" t="s">
        <v>335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s="1" customFormat="1" ht="12.75" customHeight="1">
      <c r="A3" s="47" t="s">
        <v>353</v>
      </c>
      <c r="B3" s="51" t="s">
        <v>0</v>
      </c>
      <c r="C3" s="49" t="s">
        <v>354</v>
      </c>
      <c r="D3" s="49" t="s">
        <v>7</v>
      </c>
      <c r="E3" s="33" t="s">
        <v>355</v>
      </c>
      <c r="F3" s="33" t="s">
        <v>6</v>
      </c>
      <c r="G3" s="33" t="s">
        <v>8</v>
      </c>
      <c r="H3" s="33"/>
      <c r="I3" s="33"/>
      <c r="J3" s="33"/>
      <c r="K3" s="33" t="s">
        <v>134</v>
      </c>
      <c r="L3" s="33"/>
      <c r="M3" s="33"/>
      <c r="N3" s="33"/>
      <c r="O3" s="33" t="s">
        <v>1</v>
      </c>
      <c r="P3" s="33" t="s">
        <v>3</v>
      </c>
      <c r="Q3" s="35" t="s">
        <v>2</v>
      </c>
    </row>
    <row r="4" spans="1:17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5</v>
      </c>
      <c r="K4" s="4">
        <v>1</v>
      </c>
      <c r="L4" s="4">
        <v>2</v>
      </c>
      <c r="M4" s="4">
        <v>3</v>
      </c>
      <c r="N4" s="4" t="s">
        <v>5</v>
      </c>
      <c r="O4" s="34"/>
      <c r="P4" s="34"/>
      <c r="Q4" s="36"/>
    </row>
    <row r="5" spans="1:17" ht="16">
      <c r="A5" s="37" t="s">
        <v>52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7">
      <c r="A6" s="17" t="s">
        <v>44</v>
      </c>
      <c r="B6" s="16" t="s">
        <v>203</v>
      </c>
      <c r="C6" s="16" t="s">
        <v>204</v>
      </c>
      <c r="D6" s="16" t="s">
        <v>205</v>
      </c>
      <c r="E6" s="16" t="s">
        <v>356</v>
      </c>
      <c r="F6" s="16" t="s">
        <v>323</v>
      </c>
      <c r="G6" s="22" t="s">
        <v>51</v>
      </c>
      <c r="H6" s="23" t="s">
        <v>57</v>
      </c>
      <c r="I6" s="23" t="s">
        <v>67</v>
      </c>
      <c r="J6" s="17"/>
      <c r="K6" s="22" t="s">
        <v>144</v>
      </c>
      <c r="L6" s="22" t="s">
        <v>206</v>
      </c>
      <c r="M6" s="22" t="s">
        <v>194</v>
      </c>
      <c r="N6" s="17"/>
      <c r="O6" s="17" t="str">
        <f>"210,0"</f>
        <v>210,0</v>
      </c>
      <c r="P6" s="17" t="str">
        <f>"253,1340"</f>
        <v>253,1340</v>
      </c>
      <c r="Q6" s="16" t="s">
        <v>207</v>
      </c>
    </row>
    <row r="7" spans="1:17">
      <c r="A7" s="19" t="s">
        <v>131</v>
      </c>
      <c r="B7" s="18" t="s">
        <v>161</v>
      </c>
      <c r="C7" s="18" t="s">
        <v>162</v>
      </c>
      <c r="D7" s="18" t="s">
        <v>163</v>
      </c>
      <c r="E7" s="18" t="s">
        <v>356</v>
      </c>
      <c r="F7" s="18" t="s">
        <v>323</v>
      </c>
      <c r="G7" s="24" t="s">
        <v>57</v>
      </c>
      <c r="H7" s="24" t="s">
        <v>164</v>
      </c>
      <c r="I7" s="24" t="s">
        <v>69</v>
      </c>
      <c r="J7" s="19"/>
      <c r="K7" s="24" t="s">
        <v>77</v>
      </c>
      <c r="L7" s="24" t="s">
        <v>87</v>
      </c>
      <c r="M7" s="24" t="s">
        <v>88</v>
      </c>
      <c r="N7" s="19"/>
      <c r="O7" s="19" t="str">
        <f>"195,0"</f>
        <v>195,0</v>
      </c>
      <c r="P7" s="19" t="str">
        <f>"229,4370"</f>
        <v>229,4370</v>
      </c>
      <c r="Q7" s="18" t="s">
        <v>165</v>
      </c>
    </row>
    <row r="8" spans="1:17">
      <c r="B8" s="5" t="s">
        <v>45</v>
      </c>
    </row>
    <row r="9" spans="1:17" ht="16">
      <c r="A9" s="50" t="s">
        <v>59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7">
      <c r="A10" s="8" t="s">
        <v>44</v>
      </c>
      <c r="B10" s="7" t="s">
        <v>208</v>
      </c>
      <c r="C10" s="7" t="s">
        <v>209</v>
      </c>
      <c r="D10" s="7" t="s">
        <v>210</v>
      </c>
      <c r="E10" s="7" t="s">
        <v>356</v>
      </c>
      <c r="F10" s="7" t="s">
        <v>323</v>
      </c>
      <c r="G10" s="14" t="s">
        <v>211</v>
      </c>
      <c r="H10" s="14" t="s">
        <v>212</v>
      </c>
      <c r="I10" s="14" t="s">
        <v>50</v>
      </c>
      <c r="J10" s="8"/>
      <c r="K10" s="14" t="s">
        <v>213</v>
      </c>
      <c r="L10" s="14" t="s">
        <v>92</v>
      </c>
      <c r="M10" s="15" t="s">
        <v>15</v>
      </c>
      <c r="N10" s="8"/>
      <c r="O10" s="8" t="str">
        <f>"150,0"</f>
        <v>150,0</v>
      </c>
      <c r="P10" s="8" t="str">
        <f>"172,8750"</f>
        <v>172,8750</v>
      </c>
      <c r="Q10" s="7" t="s">
        <v>348</v>
      </c>
    </row>
    <row r="11" spans="1:17">
      <c r="B11" s="5" t="s">
        <v>45</v>
      </c>
    </row>
    <row r="12" spans="1:17" ht="16">
      <c r="A12" s="50" t="s">
        <v>9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</row>
    <row r="13" spans="1:17">
      <c r="A13" s="8" t="s">
        <v>44</v>
      </c>
      <c r="B13" s="7" t="s">
        <v>214</v>
      </c>
      <c r="C13" s="7" t="s">
        <v>215</v>
      </c>
      <c r="D13" s="7" t="s">
        <v>216</v>
      </c>
      <c r="E13" s="7" t="s">
        <v>356</v>
      </c>
      <c r="F13" s="7" t="s">
        <v>326</v>
      </c>
      <c r="G13" s="14" t="s">
        <v>217</v>
      </c>
      <c r="H13" s="14" t="s">
        <v>218</v>
      </c>
      <c r="I13" s="14" t="s">
        <v>219</v>
      </c>
      <c r="J13" s="8"/>
      <c r="K13" s="14" t="s">
        <v>21</v>
      </c>
      <c r="L13" s="14" t="s">
        <v>83</v>
      </c>
      <c r="M13" s="14" t="s">
        <v>140</v>
      </c>
      <c r="N13" s="8"/>
      <c r="O13" s="8" t="str">
        <f>"282,5"</f>
        <v>282,5</v>
      </c>
      <c r="P13" s="8" t="str">
        <f>"204,7843"</f>
        <v>204,7843</v>
      </c>
      <c r="Q13" s="7" t="s">
        <v>220</v>
      </c>
    </row>
    <row r="14" spans="1:17">
      <c r="B14" s="5" t="s">
        <v>45</v>
      </c>
    </row>
    <row r="15" spans="1:17" ht="16">
      <c r="A15" s="50" t="s">
        <v>117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7">
      <c r="A16" s="8" t="s">
        <v>44</v>
      </c>
      <c r="B16" s="7" t="s">
        <v>221</v>
      </c>
      <c r="C16" s="7" t="s">
        <v>222</v>
      </c>
      <c r="D16" s="7" t="s">
        <v>223</v>
      </c>
      <c r="E16" s="7" t="s">
        <v>356</v>
      </c>
      <c r="F16" s="7" t="s">
        <v>327</v>
      </c>
      <c r="G16" s="14" t="s">
        <v>14</v>
      </c>
      <c r="H16" s="14" t="s">
        <v>92</v>
      </c>
      <c r="I16" s="15" t="s">
        <v>77</v>
      </c>
      <c r="J16" s="8"/>
      <c r="K16" s="14" t="s">
        <v>109</v>
      </c>
      <c r="L16" s="14" t="s">
        <v>140</v>
      </c>
      <c r="M16" s="14" t="s">
        <v>30</v>
      </c>
      <c r="N16" s="8"/>
      <c r="O16" s="8" t="str">
        <f>"295,0"</f>
        <v>295,0</v>
      </c>
      <c r="P16" s="8" t="str">
        <f>"173,7550"</f>
        <v>173,7550</v>
      </c>
      <c r="Q16" s="7" t="s">
        <v>224</v>
      </c>
    </row>
    <row r="17" spans="2:2">
      <c r="B17" s="5" t="s">
        <v>45</v>
      </c>
    </row>
  </sheetData>
  <mergeCells count="16">
    <mergeCell ref="A9:N9"/>
    <mergeCell ref="A12:N12"/>
    <mergeCell ref="A15:N15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7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9.6640625" style="5" bestFit="1" customWidth="1"/>
    <col min="7" max="14" width="5.5" style="6" customWidth="1"/>
    <col min="15" max="15" width="7.83203125" style="6" bestFit="1" customWidth="1"/>
    <col min="16" max="16" width="7.5" style="6" bestFit="1" customWidth="1"/>
    <col min="17" max="17" width="15.5" style="5" bestFit="1" customWidth="1"/>
    <col min="18" max="16384" width="9.1640625" style="3"/>
  </cols>
  <sheetData>
    <row r="1" spans="1:17" s="2" customFormat="1" ht="29" customHeight="1">
      <c r="A1" s="39" t="s">
        <v>328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s="1" customFormat="1" ht="12.75" customHeight="1">
      <c r="A3" s="47" t="s">
        <v>353</v>
      </c>
      <c r="B3" s="51" t="s">
        <v>0</v>
      </c>
      <c r="C3" s="49" t="s">
        <v>354</v>
      </c>
      <c r="D3" s="49" t="s">
        <v>7</v>
      </c>
      <c r="E3" s="33" t="s">
        <v>355</v>
      </c>
      <c r="F3" s="33" t="s">
        <v>6</v>
      </c>
      <c r="G3" s="33" t="s">
        <v>351</v>
      </c>
      <c r="H3" s="33"/>
      <c r="I3" s="33"/>
      <c r="J3" s="33"/>
      <c r="K3" s="33" t="s">
        <v>352</v>
      </c>
      <c r="L3" s="33"/>
      <c r="M3" s="33"/>
      <c r="N3" s="33"/>
      <c r="O3" s="33" t="s">
        <v>1</v>
      </c>
      <c r="P3" s="33" t="s">
        <v>3</v>
      </c>
      <c r="Q3" s="35" t="s">
        <v>2</v>
      </c>
    </row>
    <row r="4" spans="1:17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5</v>
      </c>
      <c r="K4" s="4">
        <v>1</v>
      </c>
      <c r="L4" s="4">
        <v>2</v>
      </c>
      <c r="M4" s="4">
        <v>3</v>
      </c>
      <c r="N4" s="4" t="s">
        <v>5</v>
      </c>
      <c r="O4" s="34"/>
      <c r="P4" s="34"/>
      <c r="Q4" s="36"/>
    </row>
    <row r="5" spans="1:17" ht="16">
      <c r="A5" s="37" t="s">
        <v>79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7">
      <c r="A6" s="8" t="s">
        <v>44</v>
      </c>
      <c r="B6" s="7" t="s">
        <v>98</v>
      </c>
      <c r="C6" s="7" t="s">
        <v>303</v>
      </c>
      <c r="D6" s="7" t="s">
        <v>297</v>
      </c>
      <c r="E6" s="7" t="s">
        <v>357</v>
      </c>
      <c r="F6" s="7" t="s">
        <v>100</v>
      </c>
      <c r="G6" s="14" t="s">
        <v>286</v>
      </c>
      <c r="H6" s="14" t="s">
        <v>298</v>
      </c>
      <c r="I6" s="15" t="s">
        <v>274</v>
      </c>
      <c r="J6" s="8"/>
      <c r="K6" s="14" t="s">
        <v>56</v>
      </c>
      <c r="L6" s="14" t="s">
        <v>67</v>
      </c>
      <c r="M6" s="15" t="s">
        <v>68</v>
      </c>
      <c r="N6" s="8"/>
      <c r="O6" s="8" t="str">
        <f>"135,0"</f>
        <v>135,0</v>
      </c>
      <c r="P6" s="8" t="str">
        <f>"96,2930"</f>
        <v>96,2930</v>
      </c>
      <c r="Q6" s="7"/>
    </row>
    <row r="7" spans="1:17">
      <c r="B7" s="5" t="s">
        <v>45</v>
      </c>
    </row>
    <row r="8" spans="1:17" ht="16">
      <c r="A8" s="50" t="s">
        <v>102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7">
      <c r="A9" s="8" t="s">
        <v>44</v>
      </c>
      <c r="B9" s="7" t="s">
        <v>299</v>
      </c>
      <c r="C9" s="7" t="s">
        <v>300</v>
      </c>
      <c r="D9" s="7" t="s">
        <v>176</v>
      </c>
      <c r="E9" s="7" t="s">
        <v>356</v>
      </c>
      <c r="F9" s="7" t="s">
        <v>97</v>
      </c>
      <c r="G9" s="14" t="s">
        <v>275</v>
      </c>
      <c r="H9" s="14" t="s">
        <v>301</v>
      </c>
      <c r="I9" s="14" t="s">
        <v>302</v>
      </c>
      <c r="J9" s="8"/>
      <c r="K9" s="14" t="s">
        <v>164</v>
      </c>
      <c r="L9" s="14" t="s">
        <v>68</v>
      </c>
      <c r="M9" s="15" t="s">
        <v>69</v>
      </c>
      <c r="N9" s="8"/>
      <c r="O9" s="8" t="str">
        <f>"152,5"</f>
        <v>152,5</v>
      </c>
      <c r="P9" s="8" t="str">
        <f>"94,1382"</f>
        <v>94,1382</v>
      </c>
      <c r="Q9" s="7"/>
    </row>
    <row r="10" spans="1:17">
      <c r="B10" s="5" t="s">
        <v>45</v>
      </c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5"/>
  <sheetViews>
    <sheetView workbookViewId="0">
      <selection activeCell="E15" sqref="E15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7.33203125" style="5" bestFit="1" customWidth="1"/>
    <col min="7" max="10" width="5.5" style="6" customWidth="1"/>
    <col min="11" max="11" width="10.5" style="30" bestFit="1" customWidth="1"/>
    <col min="12" max="12" width="7.5" style="6" bestFit="1" customWidth="1"/>
    <col min="13" max="13" width="21.6640625" style="5" customWidth="1"/>
    <col min="14" max="16384" width="9.1640625" style="3"/>
  </cols>
  <sheetData>
    <row r="1" spans="1:13" s="2" customFormat="1" ht="29" customHeight="1">
      <c r="A1" s="39" t="s">
        <v>329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353</v>
      </c>
      <c r="B3" s="51" t="s">
        <v>0</v>
      </c>
      <c r="C3" s="49" t="s">
        <v>354</v>
      </c>
      <c r="D3" s="49" t="s">
        <v>7</v>
      </c>
      <c r="E3" s="33" t="s">
        <v>355</v>
      </c>
      <c r="F3" s="33" t="s">
        <v>6</v>
      </c>
      <c r="G3" s="33" t="s">
        <v>351</v>
      </c>
      <c r="H3" s="33"/>
      <c r="I3" s="33"/>
      <c r="J3" s="33"/>
      <c r="K3" s="53" t="s">
        <v>43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5</v>
      </c>
      <c r="K4" s="54"/>
      <c r="L4" s="34"/>
      <c r="M4" s="36"/>
    </row>
    <row r="5" spans="1:13" ht="16">
      <c r="A5" s="37" t="s">
        <v>9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17" t="s">
        <v>44</v>
      </c>
      <c r="B6" s="16" t="s">
        <v>74</v>
      </c>
      <c r="C6" s="16" t="s">
        <v>75</v>
      </c>
      <c r="D6" s="16" t="s">
        <v>292</v>
      </c>
      <c r="E6" s="16" t="s">
        <v>356</v>
      </c>
      <c r="F6" s="16" t="s">
        <v>321</v>
      </c>
      <c r="G6" s="22" t="s">
        <v>62</v>
      </c>
      <c r="H6" s="22" t="s">
        <v>56</v>
      </c>
      <c r="I6" s="22" t="s">
        <v>67</v>
      </c>
      <c r="J6" s="17"/>
      <c r="K6" s="28" t="str">
        <f>"60,0"</f>
        <v>60,0</v>
      </c>
      <c r="L6" s="17" t="str">
        <f>"41,3730"</f>
        <v>41,3730</v>
      </c>
      <c r="M6" s="16" t="s">
        <v>58</v>
      </c>
    </row>
    <row r="7" spans="1:13">
      <c r="A7" s="19" t="s">
        <v>133</v>
      </c>
      <c r="B7" s="18" t="s">
        <v>172</v>
      </c>
      <c r="C7" s="18" t="s">
        <v>173</v>
      </c>
      <c r="D7" s="18" t="s">
        <v>174</v>
      </c>
      <c r="E7" s="18" t="s">
        <v>356</v>
      </c>
      <c r="F7" s="18" t="s">
        <v>320</v>
      </c>
      <c r="G7" s="25" t="s">
        <v>68</v>
      </c>
      <c r="H7" s="25" t="s">
        <v>68</v>
      </c>
      <c r="I7" s="25" t="s">
        <v>68</v>
      </c>
      <c r="J7" s="19"/>
      <c r="K7" s="29">
        <v>0</v>
      </c>
      <c r="L7" s="19" t="str">
        <f>"0,0000"</f>
        <v>0,0000</v>
      </c>
      <c r="M7" s="18"/>
    </row>
    <row r="8" spans="1:13">
      <c r="B8" s="5" t="s">
        <v>45</v>
      </c>
    </row>
    <row r="9" spans="1:13" ht="16">
      <c r="A9" s="50" t="s">
        <v>79</v>
      </c>
      <c r="B9" s="50"/>
      <c r="C9" s="50"/>
      <c r="D9" s="50"/>
      <c r="E9" s="50"/>
      <c r="F9" s="50"/>
      <c r="G9" s="50"/>
      <c r="H9" s="50"/>
      <c r="I9" s="50"/>
      <c r="J9" s="50"/>
    </row>
    <row r="10" spans="1:13">
      <c r="A10" s="17" t="s">
        <v>44</v>
      </c>
      <c r="B10" s="16" t="s">
        <v>293</v>
      </c>
      <c r="C10" s="16" t="s">
        <v>294</v>
      </c>
      <c r="D10" s="16" t="s">
        <v>295</v>
      </c>
      <c r="E10" s="16" t="s">
        <v>356</v>
      </c>
      <c r="F10" s="16" t="s">
        <v>321</v>
      </c>
      <c r="G10" s="22" t="s">
        <v>56</v>
      </c>
      <c r="H10" s="22" t="s">
        <v>67</v>
      </c>
      <c r="I10" s="22" t="s">
        <v>68</v>
      </c>
      <c r="J10" s="17"/>
      <c r="K10" s="28" t="str">
        <f>"65,0"</f>
        <v>65,0</v>
      </c>
      <c r="L10" s="17" t="str">
        <f>"42,7050"</f>
        <v>42,7050</v>
      </c>
      <c r="M10" s="16" t="s">
        <v>58</v>
      </c>
    </row>
    <row r="11" spans="1:13">
      <c r="A11" s="19" t="s">
        <v>131</v>
      </c>
      <c r="B11" s="18" t="s">
        <v>84</v>
      </c>
      <c r="C11" s="18" t="s">
        <v>85</v>
      </c>
      <c r="D11" s="18" t="s">
        <v>296</v>
      </c>
      <c r="E11" s="18" t="s">
        <v>356</v>
      </c>
      <c r="F11" s="18" t="s">
        <v>321</v>
      </c>
      <c r="G11" s="24" t="s">
        <v>56</v>
      </c>
      <c r="H11" s="24" t="s">
        <v>67</v>
      </c>
      <c r="I11" s="24" t="s">
        <v>68</v>
      </c>
      <c r="J11" s="19"/>
      <c r="K11" s="29" t="str">
        <f>"65,0"</f>
        <v>65,0</v>
      </c>
      <c r="L11" s="19" t="str">
        <f>"42,6676"</f>
        <v>42,6676</v>
      </c>
      <c r="M11" s="18" t="s">
        <v>58</v>
      </c>
    </row>
    <row r="12" spans="1:13">
      <c r="B12" s="5" t="s">
        <v>45</v>
      </c>
    </row>
    <row r="13" spans="1:13" ht="16">
      <c r="A13" s="50" t="s">
        <v>17</v>
      </c>
      <c r="B13" s="50"/>
      <c r="C13" s="50"/>
      <c r="D13" s="50"/>
      <c r="E13" s="50"/>
      <c r="F13" s="50"/>
      <c r="G13" s="50"/>
      <c r="H13" s="50"/>
      <c r="I13" s="50"/>
      <c r="J13" s="50"/>
    </row>
    <row r="14" spans="1:13">
      <c r="A14" s="8" t="s">
        <v>44</v>
      </c>
      <c r="B14" s="7" t="s">
        <v>229</v>
      </c>
      <c r="C14" s="7" t="s">
        <v>304</v>
      </c>
      <c r="D14" s="7" t="s">
        <v>230</v>
      </c>
      <c r="E14" s="7" t="s">
        <v>360</v>
      </c>
      <c r="F14" s="7" t="s">
        <v>322</v>
      </c>
      <c r="G14" s="14" t="s">
        <v>67</v>
      </c>
      <c r="H14" s="14" t="s">
        <v>287</v>
      </c>
      <c r="I14" s="8"/>
      <c r="J14" s="8"/>
      <c r="K14" s="31" t="str">
        <f>"63,5"</f>
        <v>63,5</v>
      </c>
      <c r="L14" s="8" t="str">
        <f>"45,7195"</f>
        <v>45,7195</v>
      </c>
      <c r="M14" s="7" t="s">
        <v>116</v>
      </c>
    </row>
    <row r="15" spans="1:13">
      <c r="B15" s="5" t="s">
        <v>45</v>
      </c>
    </row>
  </sheetData>
  <mergeCells count="14">
    <mergeCell ref="A9:J9"/>
    <mergeCell ref="A13:J13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1"/>
  <sheetViews>
    <sheetView workbookViewId="0">
      <selection activeCell="E21" sqref="E21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1.3320312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39" t="s">
        <v>330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353</v>
      </c>
      <c r="B3" s="51" t="s">
        <v>0</v>
      </c>
      <c r="C3" s="49" t="s">
        <v>354</v>
      </c>
      <c r="D3" s="49" t="s">
        <v>7</v>
      </c>
      <c r="E3" s="33" t="s">
        <v>355</v>
      </c>
      <c r="F3" s="33" t="s">
        <v>6</v>
      </c>
      <c r="G3" s="33" t="s">
        <v>351</v>
      </c>
      <c r="H3" s="33"/>
      <c r="I3" s="33"/>
      <c r="J3" s="33"/>
      <c r="K3" s="33" t="s">
        <v>43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5</v>
      </c>
      <c r="K4" s="34"/>
      <c r="L4" s="34"/>
      <c r="M4" s="36"/>
    </row>
    <row r="5" spans="1:13" ht="16">
      <c r="A5" s="37" t="s">
        <v>70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44</v>
      </c>
      <c r="B6" s="7" t="s">
        <v>279</v>
      </c>
      <c r="C6" s="7" t="s">
        <v>280</v>
      </c>
      <c r="D6" s="7" t="s">
        <v>281</v>
      </c>
      <c r="E6" s="7" t="s">
        <v>359</v>
      </c>
      <c r="F6" s="7" t="s">
        <v>341</v>
      </c>
      <c r="G6" s="14" t="s">
        <v>212</v>
      </c>
      <c r="H6" s="15" t="s">
        <v>50</v>
      </c>
      <c r="I6" s="14" t="s">
        <v>50</v>
      </c>
      <c r="J6" s="15" t="s">
        <v>265</v>
      </c>
      <c r="K6" s="8" t="str">
        <f>"45,0"</f>
        <v>45,0</v>
      </c>
      <c r="L6" s="8" t="str">
        <f>"49,7858"</f>
        <v>49,7858</v>
      </c>
      <c r="M6" s="7"/>
    </row>
    <row r="7" spans="1:13">
      <c r="B7" s="5" t="s">
        <v>45</v>
      </c>
    </row>
    <row r="8" spans="1:13" ht="16">
      <c r="A8" s="50" t="s">
        <v>9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8" t="s">
        <v>44</v>
      </c>
      <c r="B9" s="7" t="s">
        <v>10</v>
      </c>
      <c r="C9" s="7" t="s">
        <v>11</v>
      </c>
      <c r="D9" s="7" t="s">
        <v>12</v>
      </c>
      <c r="E9" s="7" t="s">
        <v>356</v>
      </c>
      <c r="F9" s="7" t="s">
        <v>343</v>
      </c>
      <c r="G9" s="14" t="s">
        <v>62</v>
      </c>
      <c r="H9" s="14" t="s">
        <v>56</v>
      </c>
      <c r="I9" s="14" t="s">
        <v>67</v>
      </c>
      <c r="J9" s="8"/>
      <c r="K9" s="8" t="str">
        <f>"60,0"</f>
        <v>60,0</v>
      </c>
      <c r="L9" s="8" t="str">
        <f>"41,5590"</f>
        <v>41,5590</v>
      </c>
      <c r="M9" s="7"/>
    </row>
    <row r="10" spans="1:13">
      <c r="B10" s="5" t="s">
        <v>45</v>
      </c>
    </row>
    <row r="11" spans="1:13" ht="16">
      <c r="A11" s="50" t="s">
        <v>79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3">
      <c r="A12" s="17" t="s">
        <v>44</v>
      </c>
      <c r="B12" s="16" t="s">
        <v>269</v>
      </c>
      <c r="C12" s="16" t="s">
        <v>306</v>
      </c>
      <c r="D12" s="16" t="s">
        <v>91</v>
      </c>
      <c r="E12" s="16" t="s">
        <v>357</v>
      </c>
      <c r="F12" s="16" t="s">
        <v>343</v>
      </c>
      <c r="G12" s="22" t="s">
        <v>67</v>
      </c>
      <c r="H12" s="22" t="s">
        <v>68</v>
      </c>
      <c r="I12" s="23" t="s">
        <v>273</v>
      </c>
      <c r="J12" s="17"/>
      <c r="K12" s="17" t="str">
        <f>"65,0"</f>
        <v>65,0</v>
      </c>
      <c r="L12" s="17" t="str">
        <f>"44,2034"</f>
        <v>44,2034</v>
      </c>
      <c r="M12" s="16"/>
    </row>
    <row r="13" spans="1:13">
      <c r="A13" s="21" t="s">
        <v>44</v>
      </c>
      <c r="B13" s="20" t="s">
        <v>282</v>
      </c>
      <c r="C13" s="20" t="s">
        <v>283</v>
      </c>
      <c r="D13" s="20" t="s">
        <v>91</v>
      </c>
      <c r="E13" s="20" t="s">
        <v>359</v>
      </c>
      <c r="F13" s="20" t="s">
        <v>323</v>
      </c>
      <c r="G13" s="26" t="s">
        <v>62</v>
      </c>
      <c r="H13" s="26" t="s">
        <v>57</v>
      </c>
      <c r="I13" s="21"/>
      <c r="J13" s="21"/>
      <c r="K13" s="21" t="str">
        <f>"57,5"</f>
        <v>57,5</v>
      </c>
      <c r="L13" s="21" t="str">
        <f>"51,6308"</f>
        <v>51,6308</v>
      </c>
      <c r="M13" s="20"/>
    </row>
    <row r="14" spans="1:13">
      <c r="A14" s="19" t="s">
        <v>131</v>
      </c>
      <c r="B14" s="18" t="s">
        <v>142</v>
      </c>
      <c r="C14" s="18" t="s">
        <v>284</v>
      </c>
      <c r="D14" s="18" t="s">
        <v>143</v>
      </c>
      <c r="E14" s="18" t="s">
        <v>359</v>
      </c>
      <c r="F14" s="18" t="s">
        <v>323</v>
      </c>
      <c r="G14" s="25" t="s">
        <v>285</v>
      </c>
      <c r="H14" s="25" t="s">
        <v>285</v>
      </c>
      <c r="I14" s="24" t="s">
        <v>285</v>
      </c>
      <c r="J14" s="24" t="s">
        <v>211</v>
      </c>
      <c r="K14" s="19" t="str">
        <f>"35,0"</f>
        <v>35,0</v>
      </c>
      <c r="L14" s="19" t="str">
        <f>"39,4874"</f>
        <v>39,4874</v>
      </c>
      <c r="M14" s="18"/>
    </row>
    <row r="15" spans="1:13">
      <c r="B15" s="5" t="s">
        <v>45</v>
      </c>
    </row>
    <row r="16" spans="1:13" ht="16">
      <c r="A16" s="50" t="s">
        <v>102</v>
      </c>
      <c r="B16" s="50"/>
      <c r="C16" s="50"/>
      <c r="D16" s="50"/>
      <c r="E16" s="50"/>
      <c r="F16" s="50"/>
      <c r="G16" s="50"/>
      <c r="H16" s="50"/>
      <c r="I16" s="50"/>
      <c r="J16" s="50"/>
    </row>
    <row r="17" spans="1:13">
      <c r="A17" s="8" t="s">
        <v>44</v>
      </c>
      <c r="B17" s="7" t="s">
        <v>270</v>
      </c>
      <c r="C17" s="7" t="s">
        <v>271</v>
      </c>
      <c r="D17" s="7" t="s">
        <v>272</v>
      </c>
      <c r="E17" s="7" t="s">
        <v>356</v>
      </c>
      <c r="F17" s="7" t="s">
        <v>324</v>
      </c>
      <c r="G17" s="15" t="s">
        <v>67</v>
      </c>
      <c r="H17" s="14" t="s">
        <v>69</v>
      </c>
      <c r="I17" s="15" t="s">
        <v>286</v>
      </c>
      <c r="J17" s="8"/>
      <c r="K17" s="8" t="str">
        <f>"67,5"</f>
        <v>67,5</v>
      </c>
      <c r="L17" s="8" t="str">
        <f>"42,2213"</f>
        <v>42,2213</v>
      </c>
      <c r="M17" s="7"/>
    </row>
    <row r="18" spans="1:13">
      <c r="B18" s="5" t="s">
        <v>45</v>
      </c>
    </row>
    <row r="19" spans="1:13" ht="16">
      <c r="A19" s="50" t="s">
        <v>17</v>
      </c>
      <c r="B19" s="50"/>
      <c r="C19" s="50"/>
      <c r="D19" s="50"/>
      <c r="E19" s="50"/>
      <c r="F19" s="50"/>
      <c r="G19" s="50"/>
      <c r="H19" s="50"/>
      <c r="I19" s="50"/>
      <c r="J19" s="50"/>
    </row>
    <row r="20" spans="1:13">
      <c r="A20" s="8" t="s">
        <v>44</v>
      </c>
      <c r="B20" s="7" t="s">
        <v>229</v>
      </c>
      <c r="C20" s="7" t="s">
        <v>304</v>
      </c>
      <c r="D20" s="7" t="s">
        <v>230</v>
      </c>
      <c r="E20" s="7" t="s">
        <v>360</v>
      </c>
      <c r="F20" s="7" t="s">
        <v>322</v>
      </c>
      <c r="G20" s="14" t="s">
        <v>67</v>
      </c>
      <c r="H20" s="14" t="s">
        <v>287</v>
      </c>
      <c r="I20" s="8"/>
      <c r="J20" s="8"/>
      <c r="K20" s="8" t="str">
        <f>"63,5"</f>
        <v>63,5</v>
      </c>
      <c r="L20" s="8" t="str">
        <f>"45,7195"</f>
        <v>45,7195</v>
      </c>
      <c r="M20" s="7" t="s">
        <v>116</v>
      </c>
    </row>
    <row r="21" spans="1:13">
      <c r="B21" s="5" t="s">
        <v>45</v>
      </c>
    </row>
    <row r="22" spans="1:13">
      <c r="B22" s="5" t="s">
        <v>45</v>
      </c>
    </row>
    <row r="23" spans="1:13">
      <c r="B23" s="5" t="s">
        <v>45</v>
      </c>
    </row>
    <row r="24" spans="1:13" ht="18">
      <c r="B24" s="9" t="s">
        <v>33</v>
      </c>
      <c r="C24" s="9"/>
      <c r="F24" s="3"/>
    </row>
    <row r="25" spans="1:13" ht="16">
      <c r="B25" s="10" t="s">
        <v>34</v>
      </c>
      <c r="C25" s="10"/>
      <c r="F25" s="3"/>
    </row>
    <row r="26" spans="1:13" ht="14">
      <c r="B26" s="11"/>
      <c r="C26" s="12" t="s">
        <v>41</v>
      </c>
      <c r="F26" s="3"/>
    </row>
    <row r="27" spans="1:13" ht="14">
      <c r="B27" s="13" t="s">
        <v>36</v>
      </c>
      <c r="C27" s="13" t="s">
        <v>37</v>
      </c>
      <c r="D27" s="13" t="s">
        <v>344</v>
      </c>
      <c r="E27" s="13" t="s">
        <v>38</v>
      </c>
      <c r="F27" s="13" t="s">
        <v>236</v>
      </c>
    </row>
    <row r="28" spans="1:13">
      <c r="B28" s="5" t="s">
        <v>282</v>
      </c>
      <c r="C28" s="5" t="s">
        <v>288</v>
      </c>
      <c r="D28" s="6" t="s">
        <v>128</v>
      </c>
      <c r="E28" s="6" t="s">
        <v>57</v>
      </c>
      <c r="F28" s="6" t="s">
        <v>289</v>
      </c>
    </row>
    <row r="29" spans="1:13">
      <c r="B29" s="5" t="s">
        <v>279</v>
      </c>
      <c r="C29" s="5" t="s">
        <v>288</v>
      </c>
      <c r="D29" s="6" t="s">
        <v>124</v>
      </c>
      <c r="E29" s="6" t="s">
        <v>50</v>
      </c>
      <c r="F29" s="6" t="s">
        <v>290</v>
      </c>
    </row>
    <row r="30" spans="1:13">
      <c r="B30" s="5" t="s">
        <v>229</v>
      </c>
      <c r="C30" s="5" t="s">
        <v>305</v>
      </c>
      <c r="D30" s="6" t="s">
        <v>42</v>
      </c>
      <c r="E30" s="6" t="s">
        <v>287</v>
      </c>
      <c r="F30" s="6" t="s">
        <v>291</v>
      </c>
    </row>
    <row r="31" spans="1:13">
      <c r="B31" s="5" t="s">
        <v>45</v>
      </c>
    </row>
  </sheetData>
  <mergeCells count="16">
    <mergeCell ref="A8:J8"/>
    <mergeCell ref="A11:J11"/>
    <mergeCell ref="A16:J16"/>
    <mergeCell ref="A19:J1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4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1.3320312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18.5" style="5" bestFit="1" customWidth="1"/>
    <col min="14" max="16384" width="9.1640625" style="3"/>
  </cols>
  <sheetData>
    <row r="1" spans="1:13" s="2" customFormat="1" ht="29" customHeight="1">
      <c r="A1" s="39" t="s">
        <v>331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353</v>
      </c>
      <c r="B3" s="51" t="s">
        <v>0</v>
      </c>
      <c r="C3" s="49" t="s">
        <v>354</v>
      </c>
      <c r="D3" s="49" t="s">
        <v>7</v>
      </c>
      <c r="E3" s="33" t="s">
        <v>355</v>
      </c>
      <c r="F3" s="33" t="s">
        <v>6</v>
      </c>
      <c r="G3" s="33" t="s">
        <v>351</v>
      </c>
      <c r="H3" s="33"/>
      <c r="I3" s="33"/>
      <c r="J3" s="33"/>
      <c r="K3" s="33" t="s">
        <v>43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5</v>
      </c>
      <c r="K4" s="34"/>
      <c r="L4" s="34"/>
      <c r="M4" s="36"/>
    </row>
    <row r="5" spans="1:13" ht="16">
      <c r="A5" s="37" t="s">
        <v>59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17" t="s">
        <v>44</v>
      </c>
      <c r="B6" s="16" t="s">
        <v>258</v>
      </c>
      <c r="C6" s="16" t="s">
        <v>259</v>
      </c>
      <c r="D6" s="16" t="s">
        <v>260</v>
      </c>
      <c r="E6" s="16" t="s">
        <v>356</v>
      </c>
      <c r="F6" s="16" t="s">
        <v>261</v>
      </c>
      <c r="G6" s="22" t="s">
        <v>57</v>
      </c>
      <c r="H6" s="23" t="s">
        <v>262</v>
      </c>
      <c r="I6" s="23" t="s">
        <v>262</v>
      </c>
      <c r="J6" s="17"/>
      <c r="K6" s="17" t="str">
        <f>"57,5"</f>
        <v>57,5</v>
      </c>
      <c r="L6" s="17" t="str">
        <f>"48,8463"</f>
        <v>48,8463</v>
      </c>
      <c r="M6" s="16"/>
    </row>
    <row r="7" spans="1:13">
      <c r="A7" s="19" t="s">
        <v>44</v>
      </c>
      <c r="B7" s="18" t="s">
        <v>258</v>
      </c>
      <c r="C7" s="18" t="s">
        <v>307</v>
      </c>
      <c r="D7" s="18" t="s">
        <v>260</v>
      </c>
      <c r="E7" s="18" t="s">
        <v>357</v>
      </c>
      <c r="F7" s="18" t="s">
        <v>261</v>
      </c>
      <c r="G7" s="24" t="s">
        <v>57</v>
      </c>
      <c r="H7" s="25" t="s">
        <v>262</v>
      </c>
      <c r="I7" s="25" t="s">
        <v>262</v>
      </c>
      <c r="J7" s="19"/>
      <c r="K7" s="19" t="str">
        <f>"57,5"</f>
        <v>57,5</v>
      </c>
      <c r="L7" s="19" t="str">
        <f>"52,1678"</f>
        <v>52,1678</v>
      </c>
      <c r="M7" s="18"/>
    </row>
    <row r="8" spans="1:13">
      <c r="B8" s="5" t="s">
        <v>45</v>
      </c>
    </row>
    <row r="9" spans="1:13" ht="16">
      <c r="A9" s="50" t="s">
        <v>70</v>
      </c>
      <c r="B9" s="50"/>
      <c r="C9" s="50"/>
      <c r="D9" s="50"/>
      <c r="E9" s="50"/>
      <c r="F9" s="50"/>
      <c r="G9" s="50"/>
      <c r="H9" s="50"/>
      <c r="I9" s="50"/>
      <c r="J9" s="50"/>
    </row>
    <row r="10" spans="1:13">
      <c r="A10" s="8" t="s">
        <v>44</v>
      </c>
      <c r="B10" s="7" t="s">
        <v>263</v>
      </c>
      <c r="C10" s="7" t="s">
        <v>308</v>
      </c>
      <c r="D10" s="7" t="s">
        <v>264</v>
      </c>
      <c r="E10" s="7" t="s">
        <v>358</v>
      </c>
      <c r="F10" s="7" t="s">
        <v>323</v>
      </c>
      <c r="G10" s="14" t="s">
        <v>211</v>
      </c>
      <c r="H10" s="15" t="s">
        <v>50</v>
      </c>
      <c r="I10" s="14" t="s">
        <v>265</v>
      </c>
      <c r="J10" s="8"/>
      <c r="K10" s="8" t="str">
        <f>"47,5"</f>
        <v>47,5</v>
      </c>
      <c r="L10" s="8" t="str">
        <f>"36,3850"</f>
        <v>36,3850</v>
      </c>
      <c r="M10" s="7"/>
    </row>
    <row r="11" spans="1:13">
      <c r="B11" s="5" t="s">
        <v>45</v>
      </c>
    </row>
    <row r="12" spans="1:13" ht="16">
      <c r="A12" s="50" t="s">
        <v>9</v>
      </c>
      <c r="B12" s="50"/>
      <c r="C12" s="50"/>
      <c r="D12" s="50"/>
      <c r="E12" s="50"/>
      <c r="F12" s="50"/>
      <c r="G12" s="50"/>
      <c r="H12" s="50"/>
      <c r="I12" s="50"/>
      <c r="J12" s="50"/>
    </row>
    <row r="13" spans="1:13">
      <c r="A13" s="17" t="s">
        <v>44</v>
      </c>
      <c r="B13" s="16" t="s">
        <v>266</v>
      </c>
      <c r="C13" s="16" t="s">
        <v>267</v>
      </c>
      <c r="D13" s="16" t="s">
        <v>268</v>
      </c>
      <c r="E13" s="16" t="s">
        <v>356</v>
      </c>
      <c r="F13" s="16" t="s">
        <v>97</v>
      </c>
      <c r="G13" s="22" t="s">
        <v>164</v>
      </c>
      <c r="H13" s="23" t="s">
        <v>68</v>
      </c>
      <c r="I13" s="22" t="s">
        <v>68</v>
      </c>
      <c r="J13" s="17"/>
      <c r="K13" s="17" t="str">
        <f>"65,0"</f>
        <v>65,0</v>
      </c>
      <c r="L13" s="17" t="str">
        <f>"44,9768"</f>
        <v>44,9768</v>
      </c>
      <c r="M13" s="16"/>
    </row>
    <row r="14" spans="1:13">
      <c r="A14" s="21" t="s">
        <v>131</v>
      </c>
      <c r="B14" s="20" t="s">
        <v>172</v>
      </c>
      <c r="C14" s="20" t="s">
        <v>173</v>
      </c>
      <c r="D14" s="20" t="s">
        <v>174</v>
      </c>
      <c r="E14" s="20" t="s">
        <v>356</v>
      </c>
      <c r="F14" s="20" t="s">
        <v>320</v>
      </c>
      <c r="G14" s="26" t="s">
        <v>56</v>
      </c>
      <c r="H14" s="26" t="s">
        <v>57</v>
      </c>
      <c r="I14" s="27" t="s">
        <v>67</v>
      </c>
      <c r="J14" s="21"/>
      <c r="K14" s="21" t="str">
        <f>"57,5"</f>
        <v>57,5</v>
      </c>
      <c r="L14" s="21" t="str">
        <f>"40,7042"</f>
        <v>40,7042</v>
      </c>
      <c r="M14" s="20"/>
    </row>
    <row r="15" spans="1:13">
      <c r="A15" s="19" t="s">
        <v>132</v>
      </c>
      <c r="B15" s="18" t="s">
        <v>10</v>
      </c>
      <c r="C15" s="18" t="s">
        <v>11</v>
      </c>
      <c r="D15" s="18" t="s">
        <v>12</v>
      </c>
      <c r="E15" s="18" t="s">
        <v>356</v>
      </c>
      <c r="F15" s="18" t="s">
        <v>343</v>
      </c>
      <c r="G15" s="25" t="s">
        <v>62</v>
      </c>
      <c r="H15" s="24" t="s">
        <v>57</v>
      </c>
      <c r="I15" s="25" t="s">
        <v>164</v>
      </c>
      <c r="J15" s="19"/>
      <c r="K15" s="19" t="str">
        <f>"57,5"</f>
        <v>57,5</v>
      </c>
      <c r="L15" s="19" t="str">
        <f>"39,8274"</f>
        <v>39,8274</v>
      </c>
      <c r="M15" s="18"/>
    </row>
    <row r="16" spans="1:13">
      <c r="B16" s="5" t="s">
        <v>45</v>
      </c>
    </row>
    <row r="17" spans="1:13" ht="16">
      <c r="A17" s="50" t="s">
        <v>79</v>
      </c>
      <c r="B17" s="50"/>
      <c r="C17" s="50"/>
      <c r="D17" s="50"/>
      <c r="E17" s="50"/>
      <c r="F17" s="50"/>
      <c r="G17" s="50"/>
      <c r="H17" s="50"/>
      <c r="I17" s="50"/>
      <c r="J17" s="50"/>
    </row>
    <row r="18" spans="1:13">
      <c r="A18" s="8" t="s">
        <v>44</v>
      </c>
      <c r="B18" s="7" t="s">
        <v>269</v>
      </c>
      <c r="C18" s="7" t="s">
        <v>306</v>
      </c>
      <c r="D18" s="7" t="s">
        <v>91</v>
      </c>
      <c r="E18" s="7" t="s">
        <v>357</v>
      </c>
      <c r="F18" s="7" t="s">
        <v>343</v>
      </c>
      <c r="G18" s="14" t="s">
        <v>67</v>
      </c>
      <c r="H18" s="15" t="s">
        <v>69</v>
      </c>
      <c r="I18" s="8"/>
      <c r="J18" s="8"/>
      <c r="K18" s="8" t="str">
        <f>"60,0"</f>
        <v>60,0</v>
      </c>
      <c r="L18" s="8" t="str">
        <f>"40,8032"</f>
        <v>40,8032</v>
      </c>
      <c r="M18" s="7"/>
    </row>
    <row r="19" spans="1:13">
      <c r="B19" s="5" t="s">
        <v>45</v>
      </c>
    </row>
    <row r="20" spans="1:13" ht="16">
      <c r="A20" s="50" t="s">
        <v>102</v>
      </c>
      <c r="B20" s="50"/>
      <c r="C20" s="50"/>
      <c r="D20" s="50"/>
      <c r="E20" s="50"/>
      <c r="F20" s="50"/>
      <c r="G20" s="50"/>
      <c r="H20" s="50"/>
      <c r="I20" s="50"/>
      <c r="J20" s="50"/>
    </row>
    <row r="21" spans="1:13">
      <c r="A21" s="8" t="s">
        <v>44</v>
      </c>
      <c r="B21" s="7" t="s">
        <v>270</v>
      </c>
      <c r="C21" s="7" t="s">
        <v>271</v>
      </c>
      <c r="D21" s="7" t="s">
        <v>272</v>
      </c>
      <c r="E21" s="7" t="s">
        <v>356</v>
      </c>
      <c r="F21" s="7" t="s">
        <v>324</v>
      </c>
      <c r="G21" s="14" t="s">
        <v>68</v>
      </c>
      <c r="H21" s="15" t="s">
        <v>273</v>
      </c>
      <c r="I21" s="15" t="s">
        <v>273</v>
      </c>
      <c r="J21" s="8"/>
      <c r="K21" s="8" t="str">
        <f>"65,0"</f>
        <v>65,0</v>
      </c>
      <c r="L21" s="8" t="str">
        <f>"40,6575"</f>
        <v>40,6575</v>
      </c>
      <c r="M21" s="7"/>
    </row>
    <row r="22" spans="1:13">
      <c r="B22" s="5" t="s">
        <v>45</v>
      </c>
    </row>
    <row r="23" spans="1:13" ht="16">
      <c r="A23" s="50" t="s">
        <v>17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3">
      <c r="A24" s="8" t="s">
        <v>44</v>
      </c>
      <c r="B24" s="7" t="s">
        <v>191</v>
      </c>
      <c r="C24" s="7" t="s">
        <v>192</v>
      </c>
      <c r="D24" s="7" t="s">
        <v>193</v>
      </c>
      <c r="E24" s="7" t="s">
        <v>356</v>
      </c>
      <c r="F24" s="7" t="s">
        <v>342</v>
      </c>
      <c r="G24" s="14" t="s">
        <v>273</v>
      </c>
      <c r="H24" s="14" t="s">
        <v>274</v>
      </c>
      <c r="I24" s="14" t="s">
        <v>275</v>
      </c>
      <c r="J24" s="8"/>
      <c r="K24" s="8" t="str">
        <f>"82,5"</f>
        <v>82,5</v>
      </c>
      <c r="L24" s="8" t="str">
        <f>"48,6709"</f>
        <v>48,6709</v>
      </c>
      <c r="M24" s="7" t="s">
        <v>345</v>
      </c>
    </row>
    <row r="25" spans="1:13">
      <c r="B25" s="5" t="s">
        <v>45</v>
      </c>
    </row>
    <row r="26" spans="1:13">
      <c r="B26" s="5" t="s">
        <v>45</v>
      </c>
    </row>
    <row r="27" spans="1:13">
      <c r="B27" s="5" t="s">
        <v>45</v>
      </c>
    </row>
    <row r="28" spans="1:13" ht="18">
      <c r="B28" s="9" t="s">
        <v>33</v>
      </c>
      <c r="C28" s="9"/>
      <c r="F28" s="3"/>
    </row>
    <row r="29" spans="1:13" ht="16">
      <c r="B29" s="10" t="s">
        <v>34</v>
      </c>
      <c r="C29" s="10"/>
      <c r="F29" s="3"/>
    </row>
    <row r="30" spans="1:13" ht="14">
      <c r="B30" s="11"/>
      <c r="C30" s="12" t="s">
        <v>35</v>
      </c>
      <c r="F30" s="3"/>
    </row>
    <row r="31" spans="1:13" ht="14">
      <c r="B31" s="13" t="s">
        <v>36</v>
      </c>
      <c r="C31" s="13" t="s">
        <v>37</v>
      </c>
      <c r="D31" s="13" t="s">
        <v>344</v>
      </c>
      <c r="E31" s="13" t="s">
        <v>38</v>
      </c>
      <c r="F31" s="13" t="s">
        <v>236</v>
      </c>
    </row>
    <row r="32" spans="1:13">
      <c r="B32" s="5" t="s">
        <v>258</v>
      </c>
      <c r="C32" s="5" t="s">
        <v>35</v>
      </c>
      <c r="D32" s="6" t="s">
        <v>125</v>
      </c>
      <c r="E32" s="6" t="s">
        <v>57</v>
      </c>
      <c r="F32" s="6" t="s">
        <v>276</v>
      </c>
    </row>
    <row r="33" spans="2:6">
      <c r="B33" s="5" t="s">
        <v>191</v>
      </c>
      <c r="C33" s="5" t="s">
        <v>35</v>
      </c>
      <c r="D33" s="6" t="s">
        <v>42</v>
      </c>
      <c r="E33" s="6" t="s">
        <v>275</v>
      </c>
      <c r="F33" s="6" t="s">
        <v>277</v>
      </c>
    </row>
    <row r="34" spans="2:6">
      <c r="B34" s="5" t="s">
        <v>266</v>
      </c>
      <c r="C34" s="5" t="s">
        <v>35</v>
      </c>
      <c r="D34" s="6" t="s">
        <v>40</v>
      </c>
      <c r="E34" s="6" t="s">
        <v>68</v>
      </c>
      <c r="F34" s="6" t="s">
        <v>278</v>
      </c>
    </row>
  </sheetData>
  <mergeCells count="17">
    <mergeCell ref="A23:J23"/>
    <mergeCell ref="A5:J5"/>
    <mergeCell ref="A9:J9"/>
    <mergeCell ref="A12:J12"/>
    <mergeCell ref="A17:J17"/>
    <mergeCell ref="A20:J20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14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9.6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8.5" style="5" bestFit="1" customWidth="1"/>
    <col min="18" max="16384" width="9.1640625" style="3"/>
  </cols>
  <sheetData>
    <row r="1" spans="1:17" s="2" customFormat="1" ht="29" customHeight="1">
      <c r="A1" s="39" t="s">
        <v>336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s="1" customFormat="1" ht="12.75" customHeight="1">
      <c r="A3" s="47" t="s">
        <v>353</v>
      </c>
      <c r="B3" s="51" t="s">
        <v>0</v>
      </c>
      <c r="C3" s="49" t="s">
        <v>354</v>
      </c>
      <c r="D3" s="49" t="s">
        <v>7</v>
      </c>
      <c r="E3" s="33" t="s">
        <v>355</v>
      </c>
      <c r="F3" s="33" t="s">
        <v>6</v>
      </c>
      <c r="G3" s="33" t="s">
        <v>8</v>
      </c>
      <c r="H3" s="33"/>
      <c r="I3" s="33"/>
      <c r="J3" s="33"/>
      <c r="K3" s="33" t="s">
        <v>134</v>
      </c>
      <c r="L3" s="33"/>
      <c r="M3" s="33"/>
      <c r="N3" s="33"/>
      <c r="O3" s="33" t="s">
        <v>1</v>
      </c>
      <c r="P3" s="33" t="s">
        <v>3</v>
      </c>
      <c r="Q3" s="35" t="s">
        <v>2</v>
      </c>
    </row>
    <row r="4" spans="1:17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5</v>
      </c>
      <c r="K4" s="4">
        <v>1</v>
      </c>
      <c r="L4" s="4">
        <v>2</v>
      </c>
      <c r="M4" s="4">
        <v>3</v>
      </c>
      <c r="N4" s="4" t="s">
        <v>5</v>
      </c>
      <c r="O4" s="34"/>
      <c r="P4" s="34"/>
      <c r="Q4" s="36"/>
    </row>
    <row r="5" spans="1:17" ht="16">
      <c r="A5" s="37" t="s">
        <v>79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7">
      <c r="A6" s="8" t="s">
        <v>44</v>
      </c>
      <c r="B6" s="7" t="s">
        <v>178</v>
      </c>
      <c r="C6" s="7" t="s">
        <v>179</v>
      </c>
      <c r="D6" s="7" t="s">
        <v>180</v>
      </c>
      <c r="E6" s="7" t="s">
        <v>356</v>
      </c>
      <c r="F6" s="7" t="s">
        <v>327</v>
      </c>
      <c r="G6" s="14" t="s">
        <v>149</v>
      </c>
      <c r="H6" s="14" t="s">
        <v>22</v>
      </c>
      <c r="I6" s="14" t="s">
        <v>83</v>
      </c>
      <c r="J6" s="8"/>
      <c r="K6" s="14" t="s">
        <v>181</v>
      </c>
      <c r="L6" s="14" t="s">
        <v>182</v>
      </c>
      <c r="M6" s="14" t="s">
        <v>183</v>
      </c>
      <c r="N6" s="8"/>
      <c r="O6" s="8" t="str">
        <f>"400,0"</f>
        <v>400,0</v>
      </c>
      <c r="P6" s="8" t="str">
        <f>"271,4000"</f>
        <v>271,4000</v>
      </c>
      <c r="Q6" s="7"/>
    </row>
    <row r="7" spans="1:17">
      <c r="B7" s="5" t="s">
        <v>45</v>
      </c>
    </row>
    <row r="8" spans="1:17" ht="16">
      <c r="A8" s="50" t="s">
        <v>17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7">
      <c r="A9" s="17" t="s">
        <v>44</v>
      </c>
      <c r="B9" s="16" t="s">
        <v>184</v>
      </c>
      <c r="C9" s="16" t="s">
        <v>185</v>
      </c>
      <c r="D9" s="16" t="s">
        <v>186</v>
      </c>
      <c r="E9" s="16" t="s">
        <v>356</v>
      </c>
      <c r="F9" s="16" t="s">
        <v>323</v>
      </c>
      <c r="G9" s="22" t="s">
        <v>187</v>
      </c>
      <c r="H9" s="22" t="s">
        <v>21</v>
      </c>
      <c r="I9" s="22" t="s">
        <v>22</v>
      </c>
      <c r="J9" s="17"/>
      <c r="K9" s="22" t="s">
        <v>188</v>
      </c>
      <c r="L9" s="22" t="s">
        <v>189</v>
      </c>
      <c r="M9" s="23" t="s">
        <v>190</v>
      </c>
      <c r="N9" s="17"/>
      <c r="O9" s="17" t="str">
        <f>"415,0"</f>
        <v>415,0</v>
      </c>
      <c r="P9" s="17" t="str">
        <f>"253,6895"</f>
        <v>253,6895</v>
      </c>
      <c r="Q9" s="16"/>
    </row>
    <row r="10" spans="1:17">
      <c r="A10" s="19" t="s">
        <v>131</v>
      </c>
      <c r="B10" s="18" t="s">
        <v>191</v>
      </c>
      <c r="C10" s="18" t="s">
        <v>192</v>
      </c>
      <c r="D10" s="18" t="s">
        <v>193</v>
      </c>
      <c r="E10" s="18" t="s">
        <v>356</v>
      </c>
      <c r="F10" s="18" t="s">
        <v>342</v>
      </c>
      <c r="G10" s="24" t="s">
        <v>187</v>
      </c>
      <c r="H10" s="24" t="s">
        <v>21</v>
      </c>
      <c r="I10" s="24" t="s">
        <v>194</v>
      </c>
      <c r="J10" s="19"/>
      <c r="K10" s="24" t="s">
        <v>32</v>
      </c>
      <c r="L10" s="24" t="s">
        <v>195</v>
      </c>
      <c r="M10" s="24" t="s">
        <v>196</v>
      </c>
      <c r="N10" s="19"/>
      <c r="O10" s="19" t="str">
        <f>"407,5"</f>
        <v>407,5</v>
      </c>
      <c r="P10" s="19" t="str">
        <f>"251,5090"</f>
        <v>251,5090</v>
      </c>
      <c r="Q10" s="18" t="s">
        <v>345</v>
      </c>
    </row>
    <row r="11" spans="1:17">
      <c r="B11" s="5" t="s">
        <v>45</v>
      </c>
    </row>
    <row r="12" spans="1:17" ht="16">
      <c r="A12" s="50" t="s">
        <v>117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</row>
    <row r="13" spans="1:17">
      <c r="A13" s="8" t="s">
        <v>44</v>
      </c>
      <c r="B13" s="7" t="s">
        <v>197</v>
      </c>
      <c r="C13" s="7" t="s">
        <v>198</v>
      </c>
      <c r="D13" s="7" t="s">
        <v>199</v>
      </c>
      <c r="E13" s="7" t="s">
        <v>356</v>
      </c>
      <c r="F13" s="7" t="s">
        <v>169</v>
      </c>
      <c r="G13" s="14" t="s">
        <v>21</v>
      </c>
      <c r="H13" s="14" t="s">
        <v>22</v>
      </c>
      <c r="I13" s="15" t="s">
        <v>109</v>
      </c>
      <c r="J13" s="8"/>
      <c r="K13" s="14" t="s">
        <v>200</v>
      </c>
      <c r="L13" s="14" t="s">
        <v>201</v>
      </c>
      <c r="M13" s="14" t="s">
        <v>202</v>
      </c>
      <c r="N13" s="8"/>
      <c r="O13" s="8" t="str">
        <f>"470,0"</f>
        <v>470,0</v>
      </c>
      <c r="P13" s="8" t="str">
        <f>"282,7050"</f>
        <v>282,7050</v>
      </c>
      <c r="Q13" s="7"/>
    </row>
    <row r="14" spans="1:17">
      <c r="B14" s="5" t="s">
        <v>45</v>
      </c>
    </row>
  </sheetData>
  <mergeCells count="15">
    <mergeCell ref="A8:N8"/>
    <mergeCell ref="A12:N12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4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9.6640625" style="5" bestFit="1" customWidth="1"/>
    <col min="7" max="9" width="5.5" style="6" customWidth="1"/>
    <col min="10" max="10" width="4.83203125" style="6" customWidth="1"/>
    <col min="11" max="11" width="10.5" style="30" bestFit="1" customWidth="1"/>
    <col min="12" max="12" width="8.5" style="6" bestFit="1" customWidth="1"/>
    <col min="13" max="13" width="26.33203125" style="5" bestFit="1" customWidth="1"/>
    <col min="14" max="16384" width="9.1640625" style="3"/>
  </cols>
  <sheetData>
    <row r="1" spans="1:13" s="2" customFormat="1" ht="29" customHeight="1">
      <c r="A1" s="39" t="s">
        <v>339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353</v>
      </c>
      <c r="B3" s="51" t="s">
        <v>0</v>
      </c>
      <c r="C3" s="49" t="s">
        <v>354</v>
      </c>
      <c r="D3" s="49" t="s">
        <v>7</v>
      </c>
      <c r="E3" s="33" t="s">
        <v>355</v>
      </c>
      <c r="F3" s="33" t="s">
        <v>6</v>
      </c>
      <c r="G3" s="33" t="s">
        <v>8</v>
      </c>
      <c r="H3" s="33"/>
      <c r="I3" s="33"/>
      <c r="J3" s="33"/>
      <c r="K3" s="53" t="s">
        <v>43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5</v>
      </c>
      <c r="K4" s="54"/>
      <c r="L4" s="34"/>
      <c r="M4" s="36"/>
    </row>
    <row r="5" spans="1:13" ht="16">
      <c r="A5" s="37" t="s">
        <v>46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44</v>
      </c>
      <c r="B6" s="7" t="s">
        <v>47</v>
      </c>
      <c r="C6" s="7" t="s">
        <v>48</v>
      </c>
      <c r="D6" s="7" t="s">
        <v>49</v>
      </c>
      <c r="E6" s="7" t="s">
        <v>356</v>
      </c>
      <c r="F6" s="7" t="s">
        <v>321</v>
      </c>
      <c r="G6" s="14" t="s">
        <v>50</v>
      </c>
      <c r="H6" s="15" t="s">
        <v>51</v>
      </c>
      <c r="I6" s="15" t="s">
        <v>51</v>
      </c>
      <c r="J6" s="8"/>
      <c r="K6" s="31" t="str">
        <f>"45,0"</f>
        <v>45,0</v>
      </c>
      <c r="L6" s="8" t="str">
        <f>"60,3360"</f>
        <v>60,3360</v>
      </c>
      <c r="M6" s="7" t="s">
        <v>58</v>
      </c>
    </row>
    <row r="7" spans="1:13">
      <c r="B7" s="5" t="s">
        <v>45</v>
      </c>
    </row>
    <row r="8" spans="1:13" ht="16">
      <c r="A8" s="50" t="s">
        <v>52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8" t="s">
        <v>44</v>
      </c>
      <c r="B9" s="7" t="s">
        <v>53</v>
      </c>
      <c r="C9" s="7" t="s">
        <v>54</v>
      </c>
      <c r="D9" s="7" t="s">
        <v>55</v>
      </c>
      <c r="E9" s="7" t="s">
        <v>356</v>
      </c>
      <c r="F9" s="7" t="s">
        <v>321</v>
      </c>
      <c r="G9" s="14" t="s">
        <v>51</v>
      </c>
      <c r="H9" s="14" t="s">
        <v>56</v>
      </c>
      <c r="I9" s="14" t="s">
        <v>57</v>
      </c>
      <c r="J9" s="8"/>
      <c r="K9" s="31" t="str">
        <f>"57,5"</f>
        <v>57,5</v>
      </c>
      <c r="L9" s="8" t="str">
        <f>"70,3225"</f>
        <v>70,3225</v>
      </c>
      <c r="M9" s="7" t="s">
        <v>58</v>
      </c>
    </row>
    <row r="10" spans="1:13">
      <c r="B10" s="5" t="s">
        <v>45</v>
      </c>
    </row>
    <row r="11" spans="1:13" ht="16">
      <c r="A11" s="50" t="s">
        <v>59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3">
      <c r="A12" s="17" t="s">
        <v>44</v>
      </c>
      <c r="B12" s="16" t="s">
        <v>60</v>
      </c>
      <c r="C12" s="16" t="s">
        <v>316</v>
      </c>
      <c r="D12" s="16" t="s">
        <v>61</v>
      </c>
      <c r="E12" s="16" t="s">
        <v>358</v>
      </c>
      <c r="F12" s="16" t="s">
        <v>323</v>
      </c>
      <c r="G12" s="22" t="s">
        <v>50</v>
      </c>
      <c r="H12" s="22" t="s">
        <v>62</v>
      </c>
      <c r="I12" s="23" t="s">
        <v>56</v>
      </c>
      <c r="J12" s="17"/>
      <c r="K12" s="28" t="str">
        <f>"50,0"</f>
        <v>50,0</v>
      </c>
      <c r="L12" s="17" t="str">
        <f>"56,7750"</f>
        <v>56,7750</v>
      </c>
      <c r="M12" s="16" t="s">
        <v>63</v>
      </c>
    </row>
    <row r="13" spans="1:13">
      <c r="A13" s="19" t="s">
        <v>44</v>
      </c>
      <c r="B13" s="18" t="s">
        <v>64</v>
      </c>
      <c r="C13" s="18" t="s">
        <v>65</v>
      </c>
      <c r="D13" s="18" t="s">
        <v>66</v>
      </c>
      <c r="E13" s="18" t="s">
        <v>356</v>
      </c>
      <c r="F13" s="18" t="s">
        <v>323</v>
      </c>
      <c r="G13" s="24" t="s">
        <v>67</v>
      </c>
      <c r="H13" s="25" t="s">
        <v>68</v>
      </c>
      <c r="I13" s="25" t="s">
        <v>69</v>
      </c>
      <c r="J13" s="19"/>
      <c r="K13" s="29" t="str">
        <f>"60,0"</f>
        <v>60,0</v>
      </c>
      <c r="L13" s="19" t="str">
        <f>"68,0400"</f>
        <v>68,0400</v>
      </c>
      <c r="M13" s="18" t="s">
        <v>105</v>
      </c>
    </row>
    <row r="14" spans="1:13">
      <c r="B14" s="5" t="s">
        <v>45</v>
      </c>
    </row>
    <row r="15" spans="1:13" ht="16">
      <c r="A15" s="50" t="s">
        <v>70</v>
      </c>
      <c r="B15" s="50"/>
      <c r="C15" s="50"/>
      <c r="D15" s="50"/>
      <c r="E15" s="50"/>
      <c r="F15" s="50"/>
      <c r="G15" s="50"/>
      <c r="H15" s="50"/>
      <c r="I15" s="50"/>
      <c r="J15" s="50"/>
    </row>
    <row r="16" spans="1:13">
      <c r="A16" s="8" t="s">
        <v>44</v>
      </c>
      <c r="B16" s="7" t="s">
        <v>71</v>
      </c>
      <c r="C16" s="7" t="s">
        <v>72</v>
      </c>
      <c r="D16" s="7" t="s">
        <v>73</v>
      </c>
      <c r="E16" s="7" t="s">
        <v>363</v>
      </c>
      <c r="F16" s="7" t="s">
        <v>323</v>
      </c>
      <c r="G16" s="14" t="s">
        <v>67</v>
      </c>
      <c r="H16" s="14" t="s">
        <v>68</v>
      </c>
      <c r="I16" s="8"/>
      <c r="J16" s="8"/>
      <c r="K16" s="31" t="str">
        <f>"65,0"</f>
        <v>65,0</v>
      </c>
      <c r="L16" s="8" t="str">
        <f>"70,5770"</f>
        <v>70,5770</v>
      </c>
      <c r="M16" s="7" t="s">
        <v>350</v>
      </c>
    </row>
    <row r="17" spans="1:13">
      <c r="B17" s="5" t="s">
        <v>45</v>
      </c>
    </row>
    <row r="18" spans="1:13" ht="16">
      <c r="A18" s="50" t="s">
        <v>9</v>
      </c>
      <c r="B18" s="50"/>
      <c r="C18" s="50"/>
      <c r="D18" s="50"/>
      <c r="E18" s="50"/>
      <c r="F18" s="50"/>
      <c r="G18" s="50"/>
      <c r="H18" s="50"/>
      <c r="I18" s="50"/>
      <c r="J18" s="50"/>
    </row>
    <row r="19" spans="1:13">
      <c r="A19" s="8" t="s">
        <v>44</v>
      </c>
      <c r="B19" s="7" t="s">
        <v>74</v>
      </c>
      <c r="C19" s="7" t="s">
        <v>75</v>
      </c>
      <c r="D19" s="7" t="s">
        <v>76</v>
      </c>
      <c r="E19" s="7" t="s">
        <v>356</v>
      </c>
      <c r="F19" s="7" t="s">
        <v>321</v>
      </c>
      <c r="G19" s="14" t="s">
        <v>77</v>
      </c>
      <c r="H19" s="15" t="s">
        <v>78</v>
      </c>
      <c r="I19" s="14" t="s">
        <v>78</v>
      </c>
      <c r="J19" s="8"/>
      <c r="K19" s="31" t="str">
        <f>"117,5"</f>
        <v>117,5</v>
      </c>
      <c r="L19" s="8" t="str">
        <f>"83,8010"</f>
        <v>83,8010</v>
      </c>
      <c r="M19" s="7" t="s">
        <v>58</v>
      </c>
    </row>
    <row r="20" spans="1:13">
      <c r="B20" s="5" t="s">
        <v>45</v>
      </c>
    </row>
    <row r="21" spans="1:13" ht="16">
      <c r="A21" s="50" t="s">
        <v>79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3">
      <c r="A22" s="17" t="s">
        <v>44</v>
      </c>
      <c r="B22" s="16" t="s">
        <v>80</v>
      </c>
      <c r="C22" s="16" t="s">
        <v>81</v>
      </c>
      <c r="D22" s="16" t="s">
        <v>82</v>
      </c>
      <c r="E22" s="16" t="s">
        <v>356</v>
      </c>
      <c r="F22" s="16" t="s">
        <v>323</v>
      </c>
      <c r="G22" s="22" t="s">
        <v>22</v>
      </c>
      <c r="H22" s="22" t="s">
        <v>83</v>
      </c>
      <c r="I22" s="17"/>
      <c r="J22" s="17"/>
      <c r="K22" s="28" t="str">
        <f>"165,0"</f>
        <v>165,0</v>
      </c>
      <c r="L22" s="17" t="str">
        <f>"112,2990"</f>
        <v>112,2990</v>
      </c>
      <c r="M22" s="16"/>
    </row>
    <row r="23" spans="1:13">
      <c r="A23" s="21" t="s">
        <v>131</v>
      </c>
      <c r="B23" s="20" t="s">
        <v>84</v>
      </c>
      <c r="C23" s="20" t="s">
        <v>85</v>
      </c>
      <c r="D23" s="20" t="s">
        <v>86</v>
      </c>
      <c r="E23" s="20" t="s">
        <v>356</v>
      </c>
      <c r="F23" s="20" t="s">
        <v>321</v>
      </c>
      <c r="G23" s="26" t="s">
        <v>77</v>
      </c>
      <c r="H23" s="26" t="s">
        <v>87</v>
      </c>
      <c r="I23" s="27" t="s">
        <v>88</v>
      </c>
      <c r="J23" s="21"/>
      <c r="K23" s="32" t="str">
        <f>"120,0"</f>
        <v>120,0</v>
      </c>
      <c r="L23" s="21" t="str">
        <f>"81,7320"</f>
        <v>81,7320</v>
      </c>
      <c r="M23" s="20" t="s">
        <v>58</v>
      </c>
    </row>
    <row r="24" spans="1:13">
      <c r="A24" s="21" t="s">
        <v>132</v>
      </c>
      <c r="B24" s="20" t="s">
        <v>89</v>
      </c>
      <c r="C24" s="20" t="s">
        <v>90</v>
      </c>
      <c r="D24" s="20" t="s">
        <v>91</v>
      </c>
      <c r="E24" s="20" t="s">
        <v>356</v>
      </c>
      <c r="F24" s="20" t="s">
        <v>321</v>
      </c>
      <c r="G24" s="26" t="s">
        <v>14</v>
      </c>
      <c r="H24" s="27" t="s">
        <v>92</v>
      </c>
      <c r="I24" s="27" t="s">
        <v>92</v>
      </c>
      <c r="J24" s="21"/>
      <c r="K24" s="32" t="str">
        <f>"100,0"</f>
        <v>100,0</v>
      </c>
      <c r="L24" s="21" t="str">
        <f>"66,9900"</f>
        <v>66,9900</v>
      </c>
      <c r="M24" s="20" t="s">
        <v>93</v>
      </c>
    </row>
    <row r="25" spans="1:13">
      <c r="A25" s="21" t="s">
        <v>133</v>
      </c>
      <c r="B25" s="20" t="s">
        <v>94</v>
      </c>
      <c r="C25" s="20" t="s">
        <v>95</v>
      </c>
      <c r="D25" s="20" t="s">
        <v>96</v>
      </c>
      <c r="E25" s="20" t="s">
        <v>356</v>
      </c>
      <c r="F25" s="20" t="s">
        <v>97</v>
      </c>
      <c r="G25" s="27" t="s">
        <v>77</v>
      </c>
      <c r="H25" s="27" t="s">
        <v>77</v>
      </c>
      <c r="I25" s="27" t="s">
        <v>77</v>
      </c>
      <c r="J25" s="21"/>
      <c r="K25" s="32">
        <v>0</v>
      </c>
      <c r="L25" s="21" t="str">
        <f>"0,0000"</f>
        <v>0,0000</v>
      </c>
      <c r="M25" s="20"/>
    </row>
    <row r="26" spans="1:13">
      <c r="A26" s="19" t="s">
        <v>44</v>
      </c>
      <c r="B26" s="18" t="s">
        <v>98</v>
      </c>
      <c r="C26" s="18" t="s">
        <v>317</v>
      </c>
      <c r="D26" s="18" t="s">
        <v>99</v>
      </c>
      <c r="E26" s="18" t="s">
        <v>360</v>
      </c>
      <c r="F26" s="18" t="s">
        <v>100</v>
      </c>
      <c r="G26" s="24" t="s">
        <v>87</v>
      </c>
      <c r="H26" s="25" t="s">
        <v>88</v>
      </c>
      <c r="I26" s="25" t="s">
        <v>101</v>
      </c>
      <c r="J26" s="19"/>
      <c r="K26" s="29" t="str">
        <f>"120,0"</f>
        <v>120,0</v>
      </c>
      <c r="L26" s="19" t="str">
        <f>"89,9334"</f>
        <v>89,9334</v>
      </c>
      <c r="M26" s="18"/>
    </row>
    <row r="27" spans="1:13">
      <c r="B27" s="5" t="s">
        <v>45</v>
      </c>
    </row>
    <row r="28" spans="1:13" ht="16">
      <c r="A28" s="50" t="s">
        <v>102</v>
      </c>
      <c r="B28" s="50"/>
      <c r="C28" s="50"/>
      <c r="D28" s="50"/>
      <c r="E28" s="50"/>
      <c r="F28" s="50"/>
      <c r="G28" s="50"/>
      <c r="H28" s="50"/>
      <c r="I28" s="50"/>
      <c r="J28" s="50"/>
    </row>
    <row r="29" spans="1:13">
      <c r="A29" s="8" t="s">
        <v>44</v>
      </c>
      <c r="B29" s="7" t="s">
        <v>103</v>
      </c>
      <c r="C29" s="7" t="s">
        <v>318</v>
      </c>
      <c r="D29" s="7" t="s">
        <v>104</v>
      </c>
      <c r="E29" s="7" t="s">
        <v>357</v>
      </c>
      <c r="F29" s="7" t="s">
        <v>323</v>
      </c>
      <c r="G29" s="14" t="s">
        <v>77</v>
      </c>
      <c r="H29" s="15" t="s">
        <v>87</v>
      </c>
      <c r="I29" s="15" t="s">
        <v>87</v>
      </c>
      <c r="J29" s="8"/>
      <c r="K29" s="31" t="str">
        <f>"110,0"</f>
        <v>110,0</v>
      </c>
      <c r="L29" s="8" t="str">
        <f>"72,2113"</f>
        <v>72,2113</v>
      </c>
      <c r="M29" s="7" t="s">
        <v>105</v>
      </c>
    </row>
    <row r="30" spans="1:13">
      <c r="B30" s="5" t="s">
        <v>45</v>
      </c>
    </row>
    <row r="31" spans="1:13" ht="16">
      <c r="A31" s="50" t="s">
        <v>17</v>
      </c>
      <c r="B31" s="50"/>
      <c r="C31" s="50"/>
      <c r="D31" s="50"/>
      <c r="E31" s="50"/>
      <c r="F31" s="50"/>
      <c r="G31" s="50"/>
      <c r="H31" s="50"/>
      <c r="I31" s="50"/>
      <c r="J31" s="50"/>
    </row>
    <row r="32" spans="1:13">
      <c r="A32" s="17" t="s">
        <v>44</v>
      </c>
      <c r="B32" s="16" t="s">
        <v>106</v>
      </c>
      <c r="C32" s="16" t="s">
        <v>107</v>
      </c>
      <c r="D32" s="16" t="s">
        <v>108</v>
      </c>
      <c r="E32" s="16" t="s">
        <v>356</v>
      </c>
      <c r="F32" s="16" t="s">
        <v>321</v>
      </c>
      <c r="G32" s="22" t="s">
        <v>109</v>
      </c>
      <c r="H32" s="23" t="s">
        <v>110</v>
      </c>
      <c r="I32" s="22" t="s">
        <v>110</v>
      </c>
      <c r="J32" s="17"/>
      <c r="K32" s="28" t="str">
        <f>"175,0"</f>
        <v>175,0</v>
      </c>
      <c r="L32" s="17" t="str">
        <f>"106,9425"</f>
        <v>106,9425</v>
      </c>
      <c r="M32" s="16" t="s">
        <v>111</v>
      </c>
    </row>
    <row r="33" spans="1:13">
      <c r="A33" s="19" t="s">
        <v>131</v>
      </c>
      <c r="B33" s="18" t="s">
        <v>112</v>
      </c>
      <c r="C33" s="18" t="s">
        <v>113</v>
      </c>
      <c r="D33" s="18" t="s">
        <v>114</v>
      </c>
      <c r="E33" s="18" t="s">
        <v>356</v>
      </c>
      <c r="F33" s="18" t="s">
        <v>323</v>
      </c>
      <c r="G33" s="24" t="s">
        <v>83</v>
      </c>
      <c r="H33" s="24" t="s">
        <v>115</v>
      </c>
      <c r="I33" s="24" t="s">
        <v>110</v>
      </c>
      <c r="J33" s="19"/>
      <c r="K33" s="29" t="str">
        <f>"175,0"</f>
        <v>175,0</v>
      </c>
      <c r="L33" s="19" t="str">
        <f>"106,6800"</f>
        <v>106,6800</v>
      </c>
      <c r="M33" s="18" t="s">
        <v>116</v>
      </c>
    </row>
    <row r="34" spans="1:13">
      <c r="B34" s="5" t="s">
        <v>45</v>
      </c>
    </row>
    <row r="35" spans="1:13" ht="16">
      <c r="A35" s="50" t="s">
        <v>117</v>
      </c>
      <c r="B35" s="50"/>
      <c r="C35" s="50"/>
      <c r="D35" s="50"/>
      <c r="E35" s="50"/>
      <c r="F35" s="50"/>
      <c r="G35" s="50"/>
      <c r="H35" s="50"/>
      <c r="I35" s="50"/>
      <c r="J35" s="50"/>
    </row>
    <row r="36" spans="1:13">
      <c r="A36" s="8" t="s">
        <v>44</v>
      </c>
      <c r="B36" s="7" t="s">
        <v>118</v>
      </c>
      <c r="C36" s="7" t="s">
        <v>119</v>
      </c>
      <c r="D36" s="7" t="s">
        <v>120</v>
      </c>
      <c r="E36" s="7" t="s">
        <v>356</v>
      </c>
      <c r="F36" s="7" t="s">
        <v>121</v>
      </c>
      <c r="G36" s="14" t="s">
        <v>30</v>
      </c>
      <c r="H36" s="14" t="s">
        <v>122</v>
      </c>
      <c r="I36" s="14" t="s">
        <v>123</v>
      </c>
      <c r="J36" s="8"/>
      <c r="K36" s="31" t="str">
        <f>"205,0"</f>
        <v>205,0</v>
      </c>
      <c r="L36" s="8" t="str">
        <f>"120,9910"</f>
        <v>120,9910</v>
      </c>
      <c r="M36" s="7"/>
    </row>
    <row r="37" spans="1:13">
      <c r="B37" s="5" t="s">
        <v>45</v>
      </c>
    </row>
    <row r="38" spans="1:13">
      <c r="B38" s="5" t="s">
        <v>45</v>
      </c>
    </row>
    <row r="39" spans="1:13">
      <c r="B39" s="5" t="s">
        <v>45</v>
      </c>
    </row>
    <row r="40" spans="1:13" ht="18">
      <c r="B40" s="9" t="s">
        <v>33</v>
      </c>
      <c r="C40" s="9"/>
      <c r="F40" s="3"/>
    </row>
    <row r="41" spans="1:13" ht="16">
      <c r="B41" s="10" t="s">
        <v>34</v>
      </c>
      <c r="C41" s="10"/>
      <c r="F41" s="3"/>
    </row>
    <row r="42" spans="1:13" ht="14">
      <c r="B42" s="11"/>
      <c r="C42" s="12" t="s">
        <v>35</v>
      </c>
      <c r="F42" s="3"/>
    </row>
    <row r="43" spans="1:13" ht="14">
      <c r="B43" s="13" t="s">
        <v>36</v>
      </c>
      <c r="C43" s="13" t="s">
        <v>37</v>
      </c>
      <c r="D43" s="13" t="s">
        <v>344</v>
      </c>
      <c r="E43" s="13" t="s">
        <v>38</v>
      </c>
      <c r="F43" s="13" t="s">
        <v>39</v>
      </c>
    </row>
    <row r="44" spans="1:13">
      <c r="B44" s="5" t="s">
        <v>118</v>
      </c>
      <c r="C44" s="5" t="s">
        <v>35</v>
      </c>
      <c r="D44" s="6" t="s">
        <v>126</v>
      </c>
      <c r="E44" s="6" t="s">
        <v>123</v>
      </c>
      <c r="F44" s="6" t="s">
        <v>127</v>
      </c>
    </row>
    <row r="45" spans="1:13">
      <c r="B45" s="5" t="s">
        <v>80</v>
      </c>
      <c r="C45" s="5" t="s">
        <v>35</v>
      </c>
      <c r="D45" s="6" t="s">
        <v>128</v>
      </c>
      <c r="E45" s="6" t="s">
        <v>83</v>
      </c>
      <c r="F45" s="6" t="s">
        <v>129</v>
      </c>
    </row>
    <row r="46" spans="1:13">
      <c r="B46" s="5" t="s">
        <v>106</v>
      </c>
      <c r="C46" s="5" t="s">
        <v>35</v>
      </c>
      <c r="D46" s="6" t="s">
        <v>42</v>
      </c>
      <c r="E46" s="6" t="s">
        <v>110</v>
      </c>
      <c r="F46" s="6" t="s">
        <v>130</v>
      </c>
    </row>
  </sheetData>
  <mergeCells count="20">
    <mergeCell ref="A31:J31"/>
    <mergeCell ref="A35:J35"/>
    <mergeCell ref="B3:B4"/>
    <mergeCell ref="A8:J8"/>
    <mergeCell ref="A11:J11"/>
    <mergeCell ref="A15:J15"/>
    <mergeCell ref="A18:J18"/>
    <mergeCell ref="A21:J21"/>
    <mergeCell ref="A28:J28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5">
    <pageSetUpPr fitToPage="1"/>
  </sheetPr>
  <dimension ref="A1:N13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1.33203125" style="5" bestFit="1" customWidth="1"/>
    <col min="8" max="10" width="5.5" style="6" customWidth="1"/>
    <col min="11" max="11" width="4.83203125" style="6" customWidth="1"/>
    <col min="12" max="12" width="10.5" style="6" bestFit="1" customWidth="1"/>
    <col min="13" max="13" width="8.5" style="6" bestFit="1" customWidth="1"/>
    <col min="14" max="14" width="15.5" style="5" bestFit="1" customWidth="1"/>
    <col min="15" max="16384" width="9.1640625" style="3"/>
  </cols>
  <sheetData>
    <row r="1" spans="1:14" s="2" customFormat="1" ht="29" customHeight="1">
      <c r="A1" s="39" t="s">
        <v>340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1:14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6"/>
    </row>
    <row r="3" spans="1:14" s="1" customFormat="1" ht="12.75" customHeight="1">
      <c r="A3" s="47" t="s">
        <v>353</v>
      </c>
      <c r="B3" s="51" t="s">
        <v>0</v>
      </c>
      <c r="C3" s="49" t="s">
        <v>354</v>
      </c>
      <c r="D3" s="49" t="s">
        <v>7</v>
      </c>
      <c r="E3" s="33" t="s">
        <v>355</v>
      </c>
      <c r="F3" s="33" t="s">
        <v>4</v>
      </c>
      <c r="G3" s="33" t="s">
        <v>6</v>
      </c>
      <c r="H3" s="33" t="s">
        <v>8</v>
      </c>
      <c r="I3" s="33"/>
      <c r="J3" s="33"/>
      <c r="K3" s="33"/>
      <c r="L3" s="33" t="s">
        <v>43</v>
      </c>
      <c r="M3" s="33" t="s">
        <v>3</v>
      </c>
      <c r="N3" s="35" t="s">
        <v>2</v>
      </c>
    </row>
    <row r="4" spans="1:14" s="1" customFormat="1" ht="21" customHeight="1" thickBot="1">
      <c r="A4" s="48"/>
      <c r="B4" s="52"/>
      <c r="C4" s="34"/>
      <c r="D4" s="34"/>
      <c r="E4" s="34"/>
      <c r="F4" s="34"/>
      <c r="G4" s="34"/>
      <c r="H4" s="4">
        <v>1</v>
      </c>
      <c r="I4" s="4">
        <v>2</v>
      </c>
      <c r="J4" s="4">
        <v>3</v>
      </c>
      <c r="K4" s="4" t="s">
        <v>5</v>
      </c>
      <c r="L4" s="34"/>
      <c r="M4" s="34"/>
      <c r="N4" s="36"/>
    </row>
    <row r="5" spans="1:14" ht="16">
      <c r="A5" s="37" t="s">
        <v>9</v>
      </c>
      <c r="B5" s="37"/>
      <c r="C5" s="38"/>
      <c r="D5" s="38"/>
      <c r="E5" s="38"/>
      <c r="F5" s="38"/>
      <c r="G5" s="38"/>
      <c r="H5" s="38"/>
      <c r="I5" s="38"/>
      <c r="J5" s="38"/>
      <c r="K5" s="38"/>
    </row>
    <row r="6" spans="1:14">
      <c r="A6" s="8" t="s">
        <v>44</v>
      </c>
      <c r="B6" s="7" t="s">
        <v>10</v>
      </c>
      <c r="C6" s="7" t="s">
        <v>11</v>
      </c>
      <c r="D6" s="7" t="s">
        <v>12</v>
      </c>
      <c r="E6" s="7" t="s">
        <v>356</v>
      </c>
      <c r="F6" s="7" t="s">
        <v>13</v>
      </c>
      <c r="G6" s="7" t="s">
        <v>343</v>
      </c>
      <c r="H6" s="14" t="s">
        <v>14</v>
      </c>
      <c r="I6" s="15" t="s">
        <v>15</v>
      </c>
      <c r="J6" s="15" t="s">
        <v>16</v>
      </c>
      <c r="K6" s="8"/>
      <c r="L6" s="8" t="str">
        <f>"100,0"</f>
        <v>100,0</v>
      </c>
      <c r="M6" s="8" t="str">
        <f>"71,6600"</f>
        <v>71,6600</v>
      </c>
      <c r="N6" s="7"/>
    </row>
    <row r="7" spans="1:14">
      <c r="B7" s="5" t="s">
        <v>45</v>
      </c>
    </row>
    <row r="8" spans="1:14" ht="16">
      <c r="A8" s="50" t="s">
        <v>17</v>
      </c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4">
      <c r="A9" s="8" t="s">
        <v>44</v>
      </c>
      <c r="B9" s="7" t="s">
        <v>18</v>
      </c>
      <c r="C9" s="7" t="s">
        <v>319</v>
      </c>
      <c r="D9" s="7" t="s">
        <v>19</v>
      </c>
      <c r="E9" s="7" t="s">
        <v>357</v>
      </c>
      <c r="F9" s="7" t="s">
        <v>20</v>
      </c>
      <c r="G9" s="7" t="s">
        <v>341</v>
      </c>
      <c r="H9" s="14" t="s">
        <v>21</v>
      </c>
      <c r="I9" s="14" t="s">
        <v>22</v>
      </c>
      <c r="J9" s="14" t="s">
        <v>23</v>
      </c>
      <c r="K9" s="8"/>
      <c r="L9" s="8" t="str">
        <f>"167,5"</f>
        <v>167,5</v>
      </c>
      <c r="M9" s="8" t="str">
        <f>"102,7364"</f>
        <v>102,7364</v>
      </c>
      <c r="N9" s="7" t="s">
        <v>24</v>
      </c>
    </row>
    <row r="10" spans="1:14">
      <c r="B10" s="5" t="s">
        <v>45</v>
      </c>
    </row>
    <row r="11" spans="1:14" ht="16">
      <c r="A11" s="50" t="s">
        <v>25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4">
      <c r="A12" s="8" t="s">
        <v>44</v>
      </c>
      <c r="B12" s="7" t="s">
        <v>26</v>
      </c>
      <c r="C12" s="7" t="s">
        <v>27</v>
      </c>
      <c r="D12" s="7" t="s">
        <v>28</v>
      </c>
      <c r="E12" s="7" t="s">
        <v>356</v>
      </c>
      <c r="F12" s="7" t="s">
        <v>29</v>
      </c>
      <c r="G12" s="7" t="s">
        <v>323</v>
      </c>
      <c r="H12" s="14" t="s">
        <v>30</v>
      </c>
      <c r="I12" s="14" t="s">
        <v>31</v>
      </c>
      <c r="J12" s="14" t="s">
        <v>32</v>
      </c>
      <c r="K12" s="8"/>
      <c r="L12" s="8" t="str">
        <f>"230,0"</f>
        <v>230,0</v>
      </c>
      <c r="M12" s="8" t="str">
        <f>"125,9940"</f>
        <v>125,9940</v>
      </c>
      <c r="N12" s="7" t="s">
        <v>348</v>
      </c>
    </row>
    <row r="13" spans="1:14">
      <c r="B13" s="5" t="s">
        <v>45</v>
      </c>
    </row>
  </sheetData>
  <mergeCells count="15">
    <mergeCell ref="A5:K5"/>
    <mergeCell ref="A8:K8"/>
    <mergeCell ref="A11:K11"/>
    <mergeCell ref="B3:B4"/>
    <mergeCell ref="E3:E4"/>
    <mergeCell ref="L3:L4"/>
    <mergeCell ref="M3:M4"/>
    <mergeCell ref="A1:N2"/>
    <mergeCell ref="H3:K3"/>
    <mergeCell ref="A3:A4"/>
    <mergeCell ref="C3:C4"/>
    <mergeCell ref="D3:D4"/>
    <mergeCell ref="N3:N4"/>
    <mergeCell ref="G3:G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0"/>
  <sheetViews>
    <sheetView workbookViewId="0">
      <selection activeCell="E20" sqref="E20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7.5" style="5" bestFit="1" customWidth="1"/>
    <col min="7" max="9" width="5.5" style="6" customWidth="1"/>
    <col min="10" max="10" width="4.83203125" style="6" customWidth="1"/>
    <col min="11" max="11" width="10.5" style="30" bestFit="1" customWidth="1"/>
    <col min="12" max="12" width="8.5" style="6" bestFit="1" customWidth="1"/>
    <col min="13" max="13" width="22.33203125" style="5" customWidth="1"/>
    <col min="14" max="16384" width="9.1640625" style="3"/>
  </cols>
  <sheetData>
    <row r="1" spans="1:13" s="2" customFormat="1" ht="29" customHeight="1">
      <c r="A1" s="39" t="s">
        <v>333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353</v>
      </c>
      <c r="B3" s="51" t="s">
        <v>0</v>
      </c>
      <c r="C3" s="49" t="s">
        <v>354</v>
      </c>
      <c r="D3" s="49" t="s">
        <v>7</v>
      </c>
      <c r="E3" s="33" t="s">
        <v>355</v>
      </c>
      <c r="F3" s="33" t="s">
        <v>6</v>
      </c>
      <c r="G3" s="33" t="s">
        <v>8</v>
      </c>
      <c r="H3" s="33"/>
      <c r="I3" s="33"/>
      <c r="J3" s="33"/>
      <c r="K3" s="53" t="s">
        <v>43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5</v>
      </c>
      <c r="K4" s="54"/>
      <c r="L4" s="34"/>
      <c r="M4" s="36"/>
    </row>
    <row r="5" spans="1:13" ht="16">
      <c r="A5" s="37" t="s">
        <v>79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17" t="s">
        <v>44</v>
      </c>
      <c r="B6" s="16" t="s">
        <v>80</v>
      </c>
      <c r="C6" s="16" t="s">
        <v>81</v>
      </c>
      <c r="D6" s="16" t="s">
        <v>82</v>
      </c>
      <c r="E6" s="16" t="s">
        <v>356</v>
      </c>
      <c r="F6" s="16" t="s">
        <v>323</v>
      </c>
      <c r="G6" s="22" t="s">
        <v>182</v>
      </c>
      <c r="H6" s="22" t="s">
        <v>32</v>
      </c>
      <c r="I6" s="23" t="s">
        <v>188</v>
      </c>
      <c r="J6" s="17"/>
      <c r="K6" s="28" t="str">
        <f>"230,0"</f>
        <v>230,0</v>
      </c>
      <c r="L6" s="17" t="str">
        <f>"150,7995"</f>
        <v>150,7995</v>
      </c>
      <c r="M6" s="16"/>
    </row>
    <row r="7" spans="1:13">
      <c r="A7" s="19" t="s">
        <v>131</v>
      </c>
      <c r="B7" s="18" t="s">
        <v>237</v>
      </c>
      <c r="C7" s="18" t="s">
        <v>238</v>
      </c>
      <c r="D7" s="18" t="s">
        <v>239</v>
      </c>
      <c r="E7" s="18" t="s">
        <v>356</v>
      </c>
      <c r="F7" s="18" t="s">
        <v>321</v>
      </c>
      <c r="G7" s="24" t="s">
        <v>30</v>
      </c>
      <c r="H7" s="24" t="s">
        <v>123</v>
      </c>
      <c r="I7" s="25" t="s">
        <v>31</v>
      </c>
      <c r="J7" s="19"/>
      <c r="K7" s="29" t="str">
        <f>"205,0"</f>
        <v>205,0</v>
      </c>
      <c r="L7" s="19" t="str">
        <f>"133,3013"</f>
        <v>133,3013</v>
      </c>
      <c r="M7" s="18" t="s">
        <v>240</v>
      </c>
    </row>
    <row r="8" spans="1:13">
      <c r="B8" s="5" t="s">
        <v>45</v>
      </c>
    </row>
    <row r="9" spans="1:13" ht="16">
      <c r="A9" s="50" t="s">
        <v>102</v>
      </c>
      <c r="B9" s="50"/>
      <c r="C9" s="50"/>
      <c r="D9" s="50"/>
      <c r="E9" s="50"/>
      <c r="F9" s="50"/>
      <c r="G9" s="50"/>
      <c r="H9" s="50"/>
      <c r="I9" s="50"/>
      <c r="J9" s="50"/>
    </row>
    <row r="10" spans="1:13">
      <c r="A10" s="17" t="s">
        <v>44</v>
      </c>
      <c r="B10" s="16" t="s">
        <v>225</v>
      </c>
      <c r="C10" s="16" t="s">
        <v>241</v>
      </c>
      <c r="D10" s="16" t="s">
        <v>226</v>
      </c>
      <c r="E10" s="16" t="s">
        <v>356</v>
      </c>
      <c r="F10" s="16" t="s">
        <v>323</v>
      </c>
      <c r="G10" s="22" t="s">
        <v>227</v>
      </c>
      <c r="H10" s="23" t="s">
        <v>228</v>
      </c>
      <c r="I10" s="22" t="s">
        <v>228</v>
      </c>
      <c r="J10" s="17"/>
      <c r="K10" s="28" t="str">
        <f>"232,5"</f>
        <v>232,5</v>
      </c>
      <c r="L10" s="17" t="str">
        <f>"142,4295"</f>
        <v>142,4295</v>
      </c>
      <c r="M10" s="16"/>
    </row>
    <row r="11" spans="1:13">
      <c r="A11" s="21" t="s">
        <v>133</v>
      </c>
      <c r="B11" s="20" t="s">
        <v>242</v>
      </c>
      <c r="C11" s="20" t="s">
        <v>243</v>
      </c>
      <c r="D11" s="20" t="s">
        <v>244</v>
      </c>
      <c r="E11" s="20" t="s">
        <v>356</v>
      </c>
      <c r="F11" s="20" t="s">
        <v>323</v>
      </c>
      <c r="G11" s="27" t="s">
        <v>122</v>
      </c>
      <c r="H11" s="27" t="s">
        <v>122</v>
      </c>
      <c r="I11" s="27" t="s">
        <v>231</v>
      </c>
      <c r="J11" s="21"/>
      <c r="K11" s="32">
        <v>0</v>
      </c>
      <c r="L11" s="21" t="str">
        <f>"0,0000"</f>
        <v>0,0000</v>
      </c>
      <c r="M11" s="20" t="s">
        <v>105</v>
      </c>
    </row>
    <row r="12" spans="1:13">
      <c r="A12" s="21" t="s">
        <v>44</v>
      </c>
      <c r="B12" s="20" t="s">
        <v>225</v>
      </c>
      <c r="C12" s="20" t="s">
        <v>309</v>
      </c>
      <c r="D12" s="20" t="s">
        <v>226</v>
      </c>
      <c r="E12" s="20" t="s">
        <v>357</v>
      </c>
      <c r="F12" s="20" t="s">
        <v>323</v>
      </c>
      <c r="G12" s="26" t="s">
        <v>227</v>
      </c>
      <c r="H12" s="27" t="s">
        <v>228</v>
      </c>
      <c r="I12" s="26" t="s">
        <v>228</v>
      </c>
      <c r="J12" s="21"/>
      <c r="K12" s="32" t="str">
        <f>"232,5"</f>
        <v>232,5</v>
      </c>
      <c r="L12" s="21" t="str">
        <f>"142,4295"</f>
        <v>142,4295</v>
      </c>
      <c r="M12" s="20"/>
    </row>
    <row r="13" spans="1:13">
      <c r="A13" s="19" t="s">
        <v>44</v>
      </c>
      <c r="B13" s="18" t="s">
        <v>245</v>
      </c>
      <c r="C13" s="18" t="s">
        <v>310</v>
      </c>
      <c r="D13" s="18" t="s">
        <v>246</v>
      </c>
      <c r="E13" s="18" t="s">
        <v>360</v>
      </c>
      <c r="F13" s="18" t="s">
        <v>323</v>
      </c>
      <c r="G13" s="24" t="s">
        <v>122</v>
      </c>
      <c r="H13" s="25" t="s">
        <v>182</v>
      </c>
      <c r="I13" s="24" t="s">
        <v>182</v>
      </c>
      <c r="J13" s="19"/>
      <c r="K13" s="29" t="str">
        <f>"220,0"</f>
        <v>220,0</v>
      </c>
      <c r="L13" s="19" t="str">
        <f>"155,1639"</f>
        <v>155,1639</v>
      </c>
      <c r="M13" s="18" t="s">
        <v>165</v>
      </c>
    </row>
    <row r="14" spans="1:13">
      <c r="B14" s="5" t="s">
        <v>45</v>
      </c>
    </row>
    <row r="15" spans="1:13" ht="16">
      <c r="A15" s="50" t="s">
        <v>17</v>
      </c>
      <c r="B15" s="50"/>
      <c r="C15" s="50"/>
      <c r="D15" s="50"/>
      <c r="E15" s="50"/>
      <c r="F15" s="50"/>
      <c r="G15" s="50"/>
      <c r="H15" s="50"/>
      <c r="I15" s="50"/>
      <c r="J15" s="50"/>
    </row>
    <row r="16" spans="1:13">
      <c r="A16" s="8" t="s">
        <v>44</v>
      </c>
      <c r="B16" s="7" t="s">
        <v>229</v>
      </c>
      <c r="C16" s="7" t="s">
        <v>304</v>
      </c>
      <c r="D16" s="7" t="s">
        <v>230</v>
      </c>
      <c r="E16" s="7" t="s">
        <v>360</v>
      </c>
      <c r="F16" s="7" t="s">
        <v>322</v>
      </c>
      <c r="G16" s="14" t="s">
        <v>122</v>
      </c>
      <c r="H16" s="14" t="s">
        <v>231</v>
      </c>
      <c r="I16" s="14" t="s">
        <v>227</v>
      </c>
      <c r="J16" s="8"/>
      <c r="K16" s="31" t="str">
        <f>"225,0"</f>
        <v>225,0</v>
      </c>
      <c r="L16" s="8" t="str">
        <f>"161,9982"</f>
        <v>161,9982</v>
      </c>
      <c r="M16" s="7" t="s">
        <v>116</v>
      </c>
    </row>
    <row r="17" spans="1:13">
      <c r="B17" s="5" t="s">
        <v>45</v>
      </c>
    </row>
    <row r="18" spans="1:13" ht="16">
      <c r="A18" s="50" t="s">
        <v>117</v>
      </c>
      <c r="B18" s="50"/>
      <c r="C18" s="50"/>
      <c r="D18" s="50"/>
      <c r="E18" s="50"/>
      <c r="F18" s="50"/>
      <c r="G18" s="50"/>
      <c r="H18" s="50"/>
      <c r="I18" s="50"/>
      <c r="J18" s="50"/>
    </row>
    <row r="19" spans="1:13">
      <c r="A19" s="8" t="s">
        <v>44</v>
      </c>
      <c r="B19" s="7" t="s">
        <v>247</v>
      </c>
      <c r="C19" s="7" t="s">
        <v>248</v>
      </c>
      <c r="D19" s="7" t="s">
        <v>249</v>
      </c>
      <c r="E19" s="7" t="s">
        <v>356</v>
      </c>
      <c r="F19" s="7" t="s">
        <v>346</v>
      </c>
      <c r="G19" s="14" t="s">
        <v>140</v>
      </c>
      <c r="H19" s="14" t="s">
        <v>30</v>
      </c>
      <c r="I19" s="14" t="s">
        <v>122</v>
      </c>
      <c r="J19" s="8"/>
      <c r="K19" s="31" t="str">
        <f>"200,0"</f>
        <v>200,0</v>
      </c>
      <c r="L19" s="8" t="str">
        <f>"112,8800"</f>
        <v>112,8800</v>
      </c>
      <c r="M19" s="7" t="s">
        <v>347</v>
      </c>
    </row>
    <row r="20" spans="1:13">
      <c r="B20" s="5" t="s">
        <v>45</v>
      </c>
    </row>
  </sheetData>
  <mergeCells count="15">
    <mergeCell ref="A9:J9"/>
    <mergeCell ref="A15:J15"/>
    <mergeCell ref="A18:J1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6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39" t="s">
        <v>334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353</v>
      </c>
      <c r="B3" s="51" t="s">
        <v>0</v>
      </c>
      <c r="C3" s="49" t="s">
        <v>354</v>
      </c>
      <c r="D3" s="49" t="s">
        <v>7</v>
      </c>
      <c r="E3" s="33" t="s">
        <v>355</v>
      </c>
      <c r="F3" s="33" t="s">
        <v>6</v>
      </c>
      <c r="G3" s="33" t="s">
        <v>8</v>
      </c>
      <c r="H3" s="33"/>
      <c r="I3" s="33"/>
      <c r="J3" s="33"/>
      <c r="K3" s="33" t="s">
        <v>43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5</v>
      </c>
      <c r="K4" s="34"/>
      <c r="L4" s="34"/>
      <c r="M4" s="36"/>
    </row>
    <row r="5" spans="1:13" ht="16">
      <c r="A5" s="37" t="s">
        <v>102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44</v>
      </c>
      <c r="B6" s="7" t="s">
        <v>225</v>
      </c>
      <c r="C6" s="7" t="s">
        <v>309</v>
      </c>
      <c r="D6" s="7" t="s">
        <v>226</v>
      </c>
      <c r="E6" s="7" t="s">
        <v>357</v>
      </c>
      <c r="F6" s="7" t="s">
        <v>323</v>
      </c>
      <c r="G6" s="14" t="s">
        <v>227</v>
      </c>
      <c r="H6" s="15" t="s">
        <v>228</v>
      </c>
      <c r="I6" s="14" t="s">
        <v>228</v>
      </c>
      <c r="J6" s="8"/>
      <c r="K6" s="8" t="str">
        <f>"232,5"</f>
        <v>232,5</v>
      </c>
      <c r="L6" s="8" t="str">
        <f>"142,4295"</f>
        <v>142,4295</v>
      </c>
      <c r="M6" s="7"/>
    </row>
    <row r="7" spans="1:13">
      <c r="B7" s="5" t="s">
        <v>45</v>
      </c>
    </row>
    <row r="8" spans="1:13" ht="16">
      <c r="A8" s="50" t="s">
        <v>17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8" t="s">
        <v>44</v>
      </c>
      <c r="B9" s="7" t="s">
        <v>229</v>
      </c>
      <c r="C9" s="7" t="s">
        <v>304</v>
      </c>
      <c r="D9" s="7" t="s">
        <v>230</v>
      </c>
      <c r="E9" s="7" t="s">
        <v>360</v>
      </c>
      <c r="F9" s="7" t="s">
        <v>322</v>
      </c>
      <c r="G9" s="14" t="s">
        <v>122</v>
      </c>
      <c r="H9" s="14" t="s">
        <v>231</v>
      </c>
      <c r="I9" s="14" t="s">
        <v>227</v>
      </c>
      <c r="J9" s="8"/>
      <c r="K9" s="8" t="str">
        <f>"225,0"</f>
        <v>225,0</v>
      </c>
      <c r="L9" s="8" t="str">
        <f>"161,9982"</f>
        <v>161,9982</v>
      </c>
      <c r="M9" s="7" t="s">
        <v>116</v>
      </c>
    </row>
    <row r="10" spans="1:13">
      <c r="B10" s="5" t="s">
        <v>45</v>
      </c>
    </row>
    <row r="11" spans="1:13" ht="16">
      <c r="A11" s="50" t="s">
        <v>25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3">
      <c r="A12" s="8" t="s">
        <v>44</v>
      </c>
      <c r="B12" s="7" t="s">
        <v>232</v>
      </c>
      <c r="C12" s="7" t="s">
        <v>311</v>
      </c>
      <c r="D12" s="7" t="s">
        <v>233</v>
      </c>
      <c r="E12" s="7" t="s">
        <v>357</v>
      </c>
      <c r="F12" s="7" t="s">
        <v>234</v>
      </c>
      <c r="G12" s="14" t="s">
        <v>190</v>
      </c>
      <c r="H12" s="14" t="s">
        <v>200</v>
      </c>
      <c r="I12" s="15" t="s">
        <v>235</v>
      </c>
      <c r="J12" s="8"/>
      <c r="K12" s="8" t="str">
        <f>"280,0"</f>
        <v>280,0</v>
      </c>
      <c r="L12" s="8" t="str">
        <f>"152,1560"</f>
        <v>152,1560</v>
      </c>
      <c r="M12" s="7"/>
    </row>
    <row r="13" spans="1:13">
      <c r="B13" s="5" t="s">
        <v>45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4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39" t="s">
        <v>332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353</v>
      </c>
      <c r="B3" s="51" t="s">
        <v>0</v>
      </c>
      <c r="C3" s="49" t="s">
        <v>354</v>
      </c>
      <c r="D3" s="49" t="s">
        <v>7</v>
      </c>
      <c r="E3" s="33" t="s">
        <v>355</v>
      </c>
      <c r="F3" s="33" t="s">
        <v>6</v>
      </c>
      <c r="G3" s="33" t="s">
        <v>8</v>
      </c>
      <c r="H3" s="33"/>
      <c r="I3" s="33"/>
      <c r="J3" s="33"/>
      <c r="K3" s="33" t="s">
        <v>43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5</v>
      </c>
      <c r="K4" s="34"/>
      <c r="L4" s="34"/>
      <c r="M4" s="36"/>
    </row>
    <row r="5" spans="1:13" ht="16">
      <c r="A5" s="37" t="s">
        <v>79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44</v>
      </c>
      <c r="B6" s="7" t="s">
        <v>250</v>
      </c>
      <c r="C6" s="7" t="s">
        <v>251</v>
      </c>
      <c r="D6" s="7" t="s">
        <v>252</v>
      </c>
      <c r="E6" s="7" t="s">
        <v>356</v>
      </c>
      <c r="F6" s="7" t="s">
        <v>253</v>
      </c>
      <c r="G6" s="14" t="s">
        <v>183</v>
      </c>
      <c r="H6" s="15" t="s">
        <v>195</v>
      </c>
      <c r="I6" s="15" t="s">
        <v>195</v>
      </c>
      <c r="J6" s="8"/>
      <c r="K6" s="8" t="str">
        <f>"235,0"</f>
        <v>235,0</v>
      </c>
      <c r="L6" s="8" t="str">
        <f>"189,7860"</f>
        <v>189,7860</v>
      </c>
      <c r="M6" s="7"/>
    </row>
    <row r="7" spans="1:13">
      <c r="B7" s="5" t="s">
        <v>45</v>
      </c>
    </row>
    <row r="8" spans="1:13" ht="16">
      <c r="A8" s="50" t="s">
        <v>254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8" t="s">
        <v>44</v>
      </c>
      <c r="B9" s="7" t="s">
        <v>255</v>
      </c>
      <c r="C9" s="7" t="s">
        <v>256</v>
      </c>
      <c r="D9" s="7" t="s">
        <v>257</v>
      </c>
      <c r="E9" s="7" t="s">
        <v>356</v>
      </c>
      <c r="F9" s="7" t="s">
        <v>325</v>
      </c>
      <c r="G9" s="14" t="s">
        <v>182</v>
      </c>
      <c r="H9" s="14" t="s">
        <v>188</v>
      </c>
      <c r="I9" s="14" t="s">
        <v>196</v>
      </c>
      <c r="J9" s="8"/>
      <c r="K9" s="8" t="str">
        <f>"250,0"</f>
        <v>250,0</v>
      </c>
      <c r="L9" s="8" t="str">
        <f>"138,8375"</f>
        <v>138,8375</v>
      </c>
      <c r="M9" s="7" t="s">
        <v>116</v>
      </c>
    </row>
    <row r="10" spans="1:13">
      <c r="B10" s="5" t="s">
        <v>45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0"/>
  <sheetViews>
    <sheetView workbookViewId="0">
      <selection activeCell="E20" sqref="E20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9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39" t="s">
        <v>337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353</v>
      </c>
      <c r="B3" s="51" t="s">
        <v>0</v>
      </c>
      <c r="C3" s="49" t="s">
        <v>354</v>
      </c>
      <c r="D3" s="49" t="s">
        <v>7</v>
      </c>
      <c r="E3" s="33" t="s">
        <v>355</v>
      </c>
      <c r="F3" s="33" t="s">
        <v>6</v>
      </c>
      <c r="G3" s="33" t="s">
        <v>134</v>
      </c>
      <c r="H3" s="33"/>
      <c r="I3" s="33"/>
      <c r="J3" s="33"/>
      <c r="K3" s="33" t="s">
        <v>43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5</v>
      </c>
      <c r="K4" s="34"/>
      <c r="L4" s="34"/>
      <c r="M4" s="36"/>
    </row>
    <row r="5" spans="1:13" ht="16">
      <c r="A5" s="37" t="s">
        <v>156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44</v>
      </c>
      <c r="B6" s="7" t="s">
        <v>157</v>
      </c>
      <c r="C6" s="7" t="s">
        <v>158</v>
      </c>
      <c r="D6" s="7" t="s">
        <v>159</v>
      </c>
      <c r="E6" s="7" t="s">
        <v>356</v>
      </c>
      <c r="F6" s="7" t="s">
        <v>97</v>
      </c>
      <c r="G6" s="14" t="s">
        <v>92</v>
      </c>
      <c r="H6" s="14" t="s">
        <v>78</v>
      </c>
      <c r="I6" s="14" t="s">
        <v>16</v>
      </c>
      <c r="J6" s="8"/>
      <c r="K6" s="8" t="str">
        <f>"125,0"</f>
        <v>125,0</v>
      </c>
      <c r="L6" s="8" t="str">
        <f>"158,4125"</f>
        <v>158,4125</v>
      </c>
      <c r="M6" s="7" t="s">
        <v>160</v>
      </c>
    </row>
    <row r="7" spans="1:13">
      <c r="B7" s="5" t="s">
        <v>45</v>
      </c>
    </row>
    <row r="8" spans="1:13" ht="16">
      <c r="A8" s="50" t="s">
        <v>52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8" t="s">
        <v>44</v>
      </c>
      <c r="B9" s="7" t="s">
        <v>161</v>
      </c>
      <c r="C9" s="7" t="s">
        <v>162</v>
      </c>
      <c r="D9" s="7" t="s">
        <v>163</v>
      </c>
      <c r="E9" s="7" t="s">
        <v>356</v>
      </c>
      <c r="F9" s="7" t="s">
        <v>323</v>
      </c>
      <c r="G9" s="14" t="s">
        <v>77</v>
      </c>
      <c r="H9" s="14" t="s">
        <v>87</v>
      </c>
      <c r="I9" s="14" t="s">
        <v>88</v>
      </c>
      <c r="J9" s="8"/>
      <c r="K9" s="8" t="str">
        <f>"127,5"</f>
        <v>127,5</v>
      </c>
      <c r="L9" s="8" t="str">
        <f>"150,0165"</f>
        <v>150,0165</v>
      </c>
      <c r="M9" s="7" t="s">
        <v>165</v>
      </c>
    </row>
    <row r="10" spans="1:13">
      <c r="B10" s="5" t="s">
        <v>45</v>
      </c>
    </row>
    <row r="11" spans="1:13" ht="16">
      <c r="A11" s="50" t="s">
        <v>59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3">
      <c r="A12" s="8" t="s">
        <v>44</v>
      </c>
      <c r="B12" s="7" t="s">
        <v>135</v>
      </c>
      <c r="C12" s="7" t="s">
        <v>136</v>
      </c>
      <c r="D12" s="7" t="s">
        <v>137</v>
      </c>
      <c r="E12" s="7" t="s">
        <v>356</v>
      </c>
      <c r="F12" s="7" t="s">
        <v>138</v>
      </c>
      <c r="G12" s="14" t="s">
        <v>77</v>
      </c>
      <c r="H12" s="14" t="s">
        <v>15</v>
      </c>
      <c r="I12" s="14" t="s">
        <v>16</v>
      </c>
      <c r="J12" s="8"/>
      <c r="K12" s="8" t="str">
        <f>"125,0"</f>
        <v>125,0</v>
      </c>
      <c r="L12" s="8" t="str">
        <f>"143,4750"</f>
        <v>143,4750</v>
      </c>
      <c r="M12" s="7"/>
    </row>
    <row r="13" spans="1:13">
      <c r="B13" s="5" t="s">
        <v>45</v>
      </c>
    </row>
    <row r="14" spans="1:13" ht="16">
      <c r="A14" s="50" t="s">
        <v>9</v>
      </c>
      <c r="B14" s="50"/>
      <c r="C14" s="50"/>
      <c r="D14" s="50"/>
      <c r="E14" s="50"/>
      <c r="F14" s="50"/>
      <c r="G14" s="50"/>
      <c r="H14" s="50"/>
      <c r="I14" s="50"/>
      <c r="J14" s="50"/>
    </row>
    <row r="15" spans="1:13">
      <c r="A15" s="17" t="s">
        <v>44</v>
      </c>
      <c r="B15" s="16" t="s">
        <v>166</v>
      </c>
      <c r="C15" s="16" t="s">
        <v>167</v>
      </c>
      <c r="D15" s="16" t="s">
        <v>168</v>
      </c>
      <c r="E15" s="16" t="s">
        <v>356</v>
      </c>
      <c r="F15" s="16" t="s">
        <v>169</v>
      </c>
      <c r="G15" s="22" t="s">
        <v>140</v>
      </c>
      <c r="H15" s="22" t="s">
        <v>170</v>
      </c>
      <c r="I15" s="22" t="s">
        <v>171</v>
      </c>
      <c r="J15" s="17"/>
      <c r="K15" s="17" t="str">
        <f>"207,5"</f>
        <v>207,5</v>
      </c>
      <c r="L15" s="17" t="str">
        <f>"149,4000"</f>
        <v>149,4000</v>
      </c>
      <c r="M15" s="16"/>
    </row>
    <row r="16" spans="1:13">
      <c r="A16" s="19" t="s">
        <v>131</v>
      </c>
      <c r="B16" s="18" t="s">
        <v>172</v>
      </c>
      <c r="C16" s="18" t="s">
        <v>173</v>
      </c>
      <c r="D16" s="18" t="s">
        <v>174</v>
      </c>
      <c r="E16" s="18" t="s">
        <v>356</v>
      </c>
      <c r="F16" s="18" t="s">
        <v>320</v>
      </c>
      <c r="G16" s="24" t="s">
        <v>21</v>
      </c>
      <c r="H16" s="24" t="s">
        <v>83</v>
      </c>
      <c r="I16" s="24" t="s">
        <v>140</v>
      </c>
      <c r="J16" s="19"/>
      <c r="K16" s="19" t="str">
        <f>"180,0"</f>
        <v>180,0</v>
      </c>
      <c r="L16" s="19" t="str">
        <f>"131,6700"</f>
        <v>131,6700</v>
      </c>
      <c r="M16" s="18"/>
    </row>
    <row r="17" spans="1:13">
      <c r="B17" s="5" t="s">
        <v>45</v>
      </c>
    </row>
    <row r="18" spans="1:13" ht="16">
      <c r="A18" s="50" t="s">
        <v>102</v>
      </c>
      <c r="B18" s="50"/>
      <c r="C18" s="50"/>
      <c r="D18" s="50"/>
      <c r="E18" s="50"/>
      <c r="F18" s="50"/>
      <c r="G18" s="50"/>
      <c r="H18" s="50"/>
      <c r="I18" s="50"/>
      <c r="J18" s="50"/>
    </row>
    <row r="19" spans="1:13">
      <c r="A19" s="8" t="s">
        <v>44</v>
      </c>
      <c r="B19" s="7" t="s">
        <v>175</v>
      </c>
      <c r="C19" s="7" t="s">
        <v>312</v>
      </c>
      <c r="D19" s="7" t="s">
        <v>176</v>
      </c>
      <c r="E19" s="7" t="s">
        <v>359</v>
      </c>
      <c r="F19" s="7" t="s">
        <v>177</v>
      </c>
      <c r="G19" s="14" t="s">
        <v>30</v>
      </c>
      <c r="H19" s="15" t="s">
        <v>122</v>
      </c>
      <c r="I19" s="15" t="s">
        <v>122</v>
      </c>
      <c r="J19" s="8"/>
      <c r="K19" s="8" t="str">
        <f>"190,0"</f>
        <v>190,0</v>
      </c>
      <c r="L19" s="8" t="str">
        <f>"142,8277"</f>
        <v>142,8277</v>
      </c>
      <c r="M19" s="7"/>
    </row>
    <row r="20" spans="1:13">
      <c r="B20" s="5" t="s">
        <v>45</v>
      </c>
    </row>
  </sheetData>
  <mergeCells count="16">
    <mergeCell ref="A8:J8"/>
    <mergeCell ref="A11:J11"/>
    <mergeCell ref="A14:J14"/>
    <mergeCell ref="A18:J1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7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39" t="s">
        <v>338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353</v>
      </c>
      <c r="B3" s="51" t="s">
        <v>0</v>
      </c>
      <c r="C3" s="49" t="s">
        <v>354</v>
      </c>
      <c r="D3" s="49" t="s">
        <v>7</v>
      </c>
      <c r="E3" s="33" t="s">
        <v>355</v>
      </c>
      <c r="F3" s="33" t="s">
        <v>6</v>
      </c>
      <c r="G3" s="33" t="s">
        <v>134</v>
      </c>
      <c r="H3" s="33"/>
      <c r="I3" s="33"/>
      <c r="J3" s="33"/>
      <c r="K3" s="33" t="s">
        <v>43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5</v>
      </c>
      <c r="K4" s="34"/>
      <c r="L4" s="34"/>
      <c r="M4" s="36"/>
    </row>
    <row r="5" spans="1:13" ht="16">
      <c r="A5" s="37" t="s">
        <v>59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44</v>
      </c>
      <c r="B6" s="7" t="s">
        <v>135</v>
      </c>
      <c r="C6" s="7" t="s">
        <v>136</v>
      </c>
      <c r="D6" s="7" t="s">
        <v>137</v>
      </c>
      <c r="E6" s="7" t="s">
        <v>356</v>
      </c>
      <c r="F6" s="7" t="s">
        <v>138</v>
      </c>
      <c r="G6" s="14" t="s">
        <v>77</v>
      </c>
      <c r="H6" s="14" t="s">
        <v>15</v>
      </c>
      <c r="I6" s="14" t="s">
        <v>16</v>
      </c>
      <c r="J6" s="8"/>
      <c r="K6" s="8" t="str">
        <f>"125,0"</f>
        <v>125,0</v>
      </c>
      <c r="L6" s="8" t="str">
        <f>"143,4750"</f>
        <v>143,4750</v>
      </c>
      <c r="M6" s="7"/>
    </row>
    <row r="7" spans="1:13">
      <c r="B7" s="5" t="s">
        <v>45</v>
      </c>
    </row>
    <row r="8" spans="1:13" ht="16">
      <c r="A8" s="50" t="s">
        <v>79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17" t="s">
        <v>44</v>
      </c>
      <c r="B9" s="16" t="s">
        <v>139</v>
      </c>
      <c r="C9" s="16" t="s">
        <v>313</v>
      </c>
      <c r="D9" s="16" t="s">
        <v>99</v>
      </c>
      <c r="E9" s="16" t="s">
        <v>359</v>
      </c>
      <c r="F9" s="16" t="s">
        <v>323</v>
      </c>
      <c r="G9" s="22" t="s">
        <v>140</v>
      </c>
      <c r="H9" s="23" t="s">
        <v>141</v>
      </c>
      <c r="I9" s="17"/>
      <c r="J9" s="17"/>
      <c r="K9" s="17" t="str">
        <f>"180,0"</f>
        <v>180,0</v>
      </c>
      <c r="L9" s="17" t="str">
        <f>"151,1471"</f>
        <v>151,1471</v>
      </c>
      <c r="M9" s="16" t="s">
        <v>349</v>
      </c>
    </row>
    <row r="10" spans="1:13">
      <c r="A10" s="19" t="s">
        <v>44</v>
      </c>
      <c r="B10" s="18" t="s">
        <v>142</v>
      </c>
      <c r="C10" s="18" t="s">
        <v>314</v>
      </c>
      <c r="D10" s="18" t="s">
        <v>143</v>
      </c>
      <c r="E10" s="18" t="s">
        <v>362</v>
      </c>
      <c r="F10" s="18" t="s">
        <v>323</v>
      </c>
      <c r="G10" s="24" t="s">
        <v>144</v>
      </c>
      <c r="H10" s="24" t="s">
        <v>145</v>
      </c>
      <c r="I10" s="24" t="s">
        <v>146</v>
      </c>
      <c r="J10" s="19"/>
      <c r="K10" s="19" t="str">
        <f>"151,0"</f>
        <v>151,0</v>
      </c>
      <c r="L10" s="19" t="str">
        <f>"183,2004"</f>
        <v>183,2004</v>
      </c>
      <c r="M10" s="18"/>
    </row>
    <row r="11" spans="1:13">
      <c r="B11" s="5" t="s">
        <v>45</v>
      </c>
    </row>
    <row r="12" spans="1:13" ht="16">
      <c r="A12" s="50" t="s">
        <v>17</v>
      </c>
      <c r="B12" s="50"/>
      <c r="C12" s="50"/>
      <c r="D12" s="50"/>
      <c r="E12" s="50"/>
      <c r="F12" s="50"/>
      <c r="G12" s="50"/>
      <c r="H12" s="50"/>
      <c r="I12" s="50"/>
      <c r="J12" s="50"/>
    </row>
    <row r="13" spans="1:13">
      <c r="A13" s="8" t="s">
        <v>44</v>
      </c>
      <c r="B13" s="7" t="s">
        <v>147</v>
      </c>
      <c r="C13" s="7" t="s">
        <v>315</v>
      </c>
      <c r="D13" s="7" t="s">
        <v>148</v>
      </c>
      <c r="E13" s="7" t="s">
        <v>361</v>
      </c>
      <c r="F13" s="7" t="s">
        <v>323</v>
      </c>
      <c r="G13" s="14" t="s">
        <v>149</v>
      </c>
      <c r="H13" s="14" t="s">
        <v>110</v>
      </c>
      <c r="I13" s="14" t="s">
        <v>30</v>
      </c>
      <c r="J13" s="8"/>
      <c r="K13" s="8" t="str">
        <f>"190,0"</f>
        <v>190,0</v>
      </c>
      <c r="L13" s="8" t="str">
        <f>"171,3226"</f>
        <v>171,3226</v>
      </c>
      <c r="M13" s="7"/>
    </row>
    <row r="14" spans="1:13">
      <c r="B14" s="5" t="s">
        <v>45</v>
      </c>
    </row>
    <row r="15" spans="1:13" ht="16">
      <c r="A15" s="50" t="s">
        <v>117</v>
      </c>
      <c r="B15" s="50"/>
      <c r="C15" s="50"/>
      <c r="D15" s="50"/>
      <c r="E15" s="50"/>
      <c r="F15" s="50"/>
      <c r="G15" s="50"/>
      <c r="H15" s="50"/>
      <c r="I15" s="50"/>
      <c r="J15" s="50"/>
    </row>
    <row r="16" spans="1:13">
      <c r="A16" s="8" t="s">
        <v>44</v>
      </c>
      <c r="B16" s="7" t="s">
        <v>150</v>
      </c>
      <c r="C16" s="7" t="s">
        <v>151</v>
      </c>
      <c r="D16" s="7" t="s">
        <v>152</v>
      </c>
      <c r="E16" s="7" t="s">
        <v>356</v>
      </c>
      <c r="F16" s="7" t="s">
        <v>323</v>
      </c>
      <c r="G16" s="14" t="s">
        <v>153</v>
      </c>
      <c r="H16" s="14" t="s">
        <v>154</v>
      </c>
      <c r="I16" s="14" t="s">
        <v>155</v>
      </c>
      <c r="J16" s="8"/>
      <c r="K16" s="8" t="str">
        <f>"345,0"</f>
        <v>345,0</v>
      </c>
      <c r="L16" s="8" t="str">
        <f>"205,6890"</f>
        <v>205,6890</v>
      </c>
      <c r="M16" s="7"/>
    </row>
    <row r="17" spans="2:2">
      <c r="B17" s="5" t="s">
        <v>45</v>
      </c>
    </row>
  </sheetData>
  <mergeCells count="15">
    <mergeCell ref="A8:J8"/>
    <mergeCell ref="A12:J12"/>
    <mergeCell ref="A15:J15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IPL Двоеборье без экип ДК</vt:lpstr>
      <vt:lpstr>IPL Двоеборье без экип</vt:lpstr>
      <vt:lpstr>IPL Жим без экипировки ДК</vt:lpstr>
      <vt:lpstr>IPL Жим без экипировки</vt:lpstr>
      <vt:lpstr>СПР Жим софт однопетельная ДК</vt:lpstr>
      <vt:lpstr>СПР Жим софт однопетельная</vt:lpstr>
      <vt:lpstr>СПР Жим софт многопетельная</vt:lpstr>
      <vt:lpstr>IPL Тяга без экипировки ДК</vt:lpstr>
      <vt:lpstr>IPL Тяга без экипировки</vt:lpstr>
      <vt:lpstr>СПР Пауэрспорт ДК</vt:lpstr>
      <vt:lpstr>СПР Подъем на бицепс ДК</vt:lpstr>
      <vt:lpstr>СПР Подъем на бицепс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2021-09-10T17:21:58Z</dcterms:modified>
</cp:coreProperties>
</file>