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Сентябрь/"/>
    </mc:Choice>
  </mc:AlternateContent>
  <xr:revisionPtr revIDLastSave="0" documentId="13_ncr:1_{C4BDC47F-0ECF-A14E-9291-40D464C7CB9E}" xr6:coauthVersionLast="45" xr6:coauthVersionMax="45" xr10:uidLastSave="{00000000-0000-0000-0000-000000000000}"/>
  <bookViews>
    <workbookView xWindow="480" yWindow="460" windowWidth="28320" windowHeight="16000" xr2:uid="{00000000-000D-0000-FFFF-FFFF00000000}"/>
  </bookViews>
  <sheets>
    <sheet name="IPL ПЛ без экипировки ДК" sheetId="6" r:id="rId1"/>
    <sheet name="IPL ПЛ без экипировки" sheetId="5" r:id="rId2"/>
    <sheet name="IPL Двоеборье без экип ДК" sheetId="18" r:id="rId3"/>
    <sheet name="IPL Присед в бинтах ДК" sheetId="16" r:id="rId4"/>
    <sheet name="IPL Присед без экипировки ДК" sheetId="14" r:id="rId5"/>
    <sheet name="IPL Жим без экипировки ДК" sheetId="10" r:id="rId6"/>
    <sheet name="IPL Жим без экипировки" sheetId="9" r:id="rId7"/>
    <sheet name="СПР Жим софт многопетельная" sheetId="29" r:id="rId8"/>
    <sheet name="IPL Тяга без экипировки ДК" sheetId="12" r:id="rId9"/>
    <sheet name="СПР Пауэрспорт ДК" sheetId="24" r:id="rId10"/>
    <sheet name="СПР Подъем на бицепс ДК" sheetId="22" r:id="rId11"/>
  </sheets>
  <definedNames>
    <definedName name="_FilterDatabase" localSheetId="1" hidden="1">'IPL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29" l="1"/>
  <c r="P6" i="24"/>
  <c r="L14" i="22"/>
  <c r="K14" i="22"/>
  <c r="L11" i="22"/>
  <c r="K11" i="22"/>
  <c r="L8" i="22"/>
  <c r="K8" i="22"/>
  <c r="L7" i="22"/>
  <c r="K7" i="22"/>
  <c r="L6" i="22"/>
  <c r="K6" i="22"/>
  <c r="P9" i="18"/>
  <c r="P6" i="18"/>
  <c r="O6" i="18"/>
  <c r="L6" i="16"/>
  <c r="L6" i="14"/>
  <c r="K6" i="14"/>
  <c r="L9" i="12"/>
  <c r="K9" i="12"/>
  <c r="L6" i="12"/>
  <c r="K6" i="12"/>
  <c r="L26" i="10"/>
  <c r="K26" i="10"/>
  <c r="L23" i="10"/>
  <c r="K23" i="10"/>
  <c r="L22" i="10"/>
  <c r="K22" i="10"/>
  <c r="L19" i="10"/>
  <c r="K19" i="10"/>
  <c r="L16" i="10"/>
  <c r="K16" i="10"/>
  <c r="L13" i="10"/>
  <c r="K13" i="10"/>
  <c r="L12" i="10"/>
  <c r="K12" i="10"/>
  <c r="L9" i="10"/>
  <c r="K9" i="10"/>
  <c r="L6" i="10"/>
  <c r="K6" i="10"/>
  <c r="L19" i="9"/>
  <c r="L16" i="9"/>
  <c r="K16" i="9"/>
  <c r="L15" i="9"/>
  <c r="K15" i="9"/>
  <c r="L12" i="9"/>
  <c r="L9" i="9"/>
  <c r="K9" i="9"/>
  <c r="L6" i="9"/>
  <c r="K6" i="9"/>
  <c r="T18" i="6"/>
  <c r="S18" i="6"/>
  <c r="T15" i="6"/>
  <c r="S15" i="6"/>
  <c r="T12" i="6"/>
  <c r="S12" i="6"/>
  <c r="T9" i="6"/>
  <c r="S9" i="6"/>
  <c r="T6" i="6"/>
  <c r="S6" i="6"/>
  <c r="T6" i="5"/>
  <c r="S6" i="5"/>
</calcChain>
</file>

<file path=xl/sharedStrings.xml><?xml version="1.0" encoding="utf-8"?>
<sst xmlns="http://schemas.openxmlformats.org/spreadsheetml/2006/main" count="563" uniqueCount="210">
  <si>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</si>
  <si>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</si>
  <si>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</si>
  <si>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</si>
  <si>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</si>
  <si>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</si>
  <si>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</si>
  <si>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</si>
  <si>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</si>
  <si>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</si>
  <si>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90</t>
  </si>
  <si>
    <t>Мухин Александр</t>
  </si>
  <si>
    <t>Открытая (19.05.1996)/25</t>
  </si>
  <si>
    <t>89,10</t>
  </si>
  <si>
    <t xml:space="preserve">Троицк/Московская область </t>
  </si>
  <si>
    <t>180,0</t>
  </si>
  <si>
    <t>190,0</t>
  </si>
  <si>
    <t>200,0</t>
  </si>
  <si>
    <t>140,0</t>
  </si>
  <si>
    <t>150,0</t>
  </si>
  <si>
    <t>155,0</t>
  </si>
  <si>
    <t>170,0</t>
  </si>
  <si>
    <t>205,0</t>
  </si>
  <si>
    <t>1</t>
  </si>
  <si>
    <t/>
  </si>
  <si>
    <t>ВЕСОВАЯ КАТЕГОРИЯ   56</t>
  </si>
  <si>
    <t>Колесникова Ольга</t>
  </si>
  <si>
    <t>Открытая (13.09.1994)/27</t>
  </si>
  <si>
    <t>54,90</t>
  </si>
  <si>
    <t xml:space="preserve">Москва </t>
  </si>
  <si>
    <t>75,0</t>
  </si>
  <si>
    <t>80,0</t>
  </si>
  <si>
    <t>85,0</t>
  </si>
  <si>
    <t>50,0</t>
  </si>
  <si>
    <t>55,0</t>
  </si>
  <si>
    <t>87,5</t>
  </si>
  <si>
    <t>ВЕСОВАЯ КАТЕГОРИЯ   60</t>
  </si>
  <si>
    <t>Докукина Татьяна</t>
  </si>
  <si>
    <t>Открытая (17.04.1986)/35</t>
  </si>
  <si>
    <t>60,00</t>
  </si>
  <si>
    <t xml:space="preserve">Мценск/Орловская область </t>
  </si>
  <si>
    <t>77,5</t>
  </si>
  <si>
    <t>100,0</t>
  </si>
  <si>
    <t>57,5</t>
  </si>
  <si>
    <t>115,0</t>
  </si>
  <si>
    <t>125,0</t>
  </si>
  <si>
    <t>ВЕСОВАЯ КАТЕГОРИЯ   67.5</t>
  </si>
  <si>
    <t>Назарук Екатерина</t>
  </si>
  <si>
    <t>Девушки 15-19 (12.06.2002)/19</t>
  </si>
  <si>
    <t>66,30</t>
  </si>
  <si>
    <t xml:space="preserve">Серпухов/Московская область </t>
  </si>
  <si>
    <t>92,5</t>
  </si>
  <si>
    <t>90,0</t>
  </si>
  <si>
    <t>97,5</t>
  </si>
  <si>
    <t>Коробов Максим</t>
  </si>
  <si>
    <t>89,20</t>
  </si>
  <si>
    <t>165,0</t>
  </si>
  <si>
    <t>175,0</t>
  </si>
  <si>
    <t>110,0</t>
  </si>
  <si>
    <t>117,5</t>
  </si>
  <si>
    <t>ВЕСОВАЯ КАТЕГОРИЯ   100</t>
  </si>
  <si>
    <t>Назаров Антон</t>
  </si>
  <si>
    <t>Открытая (05.12.1981)/39</t>
  </si>
  <si>
    <t>99,20</t>
  </si>
  <si>
    <t>160,0</t>
  </si>
  <si>
    <t>145,0</t>
  </si>
  <si>
    <t>215,0</t>
  </si>
  <si>
    <t>220,0</t>
  </si>
  <si>
    <t>245,0</t>
  </si>
  <si>
    <t>Клинцова Мария</t>
  </si>
  <si>
    <t>Открытая (01.01.1987)/34</t>
  </si>
  <si>
    <t>88,40</t>
  </si>
  <si>
    <t>82,5</t>
  </si>
  <si>
    <t>Никитин Арсений</t>
  </si>
  <si>
    <t>Юноши 15-19 (25.10.2007)/13</t>
  </si>
  <si>
    <t>57,10</t>
  </si>
  <si>
    <t>60,0</t>
  </si>
  <si>
    <t>ВЕСОВАЯ КАТЕГОРИЯ   82.5</t>
  </si>
  <si>
    <t>Ардуванов Михаил</t>
  </si>
  <si>
    <t>80,00</t>
  </si>
  <si>
    <t xml:space="preserve">Балашиха/Московская область </t>
  </si>
  <si>
    <t>Сидоров Сергей</t>
  </si>
  <si>
    <t>Открытая (17.05.1994)/27</t>
  </si>
  <si>
    <t>89,00</t>
  </si>
  <si>
    <t>Кондаков Алексей</t>
  </si>
  <si>
    <t>89,70</t>
  </si>
  <si>
    <t>187,5</t>
  </si>
  <si>
    <t>Мельников Алексей</t>
  </si>
  <si>
    <t>Открытая (22.10.1987)/33</t>
  </si>
  <si>
    <t>100,00</t>
  </si>
  <si>
    <t>Результат</t>
  </si>
  <si>
    <t>-</t>
  </si>
  <si>
    <t>Вертлюгина Мария</t>
  </si>
  <si>
    <t>Девушки 15-19 (08.06.2002)/19</t>
  </si>
  <si>
    <t>55,30</t>
  </si>
  <si>
    <t>62,5</t>
  </si>
  <si>
    <t>Крюков Максим</t>
  </si>
  <si>
    <t>Юноши 15-19 (08.02.2006)/15</t>
  </si>
  <si>
    <t>57,90</t>
  </si>
  <si>
    <t>65,0</t>
  </si>
  <si>
    <t>Храпко Сергей</t>
  </si>
  <si>
    <t>67,30</t>
  </si>
  <si>
    <t>120,0</t>
  </si>
  <si>
    <t>130,0</t>
  </si>
  <si>
    <t>Катаргин Дмитрий</t>
  </si>
  <si>
    <t>66,50</t>
  </si>
  <si>
    <t>107,5</t>
  </si>
  <si>
    <t>ВЕСОВАЯ КАТЕГОРИЯ   75</t>
  </si>
  <si>
    <t>Желябовский Дмитрий</t>
  </si>
  <si>
    <t>74,50</t>
  </si>
  <si>
    <t>Кузнецов Вячеслав</t>
  </si>
  <si>
    <t>Открытая (03.09.1979)/42</t>
  </si>
  <si>
    <t>82,10</t>
  </si>
  <si>
    <t>132,5</t>
  </si>
  <si>
    <t>135,0</t>
  </si>
  <si>
    <t>Никипелов Никита</t>
  </si>
  <si>
    <t>95,20</t>
  </si>
  <si>
    <t>Шевяков Денис</t>
  </si>
  <si>
    <t>Открытая (15.04.1983)/38</t>
  </si>
  <si>
    <t>96,40</t>
  </si>
  <si>
    <t>ВЕСОВАЯ КАТЕГОРИЯ   140</t>
  </si>
  <si>
    <t>Фурсов Константин</t>
  </si>
  <si>
    <t>Открытая (02.03.1982)/39</t>
  </si>
  <si>
    <t>139,60</t>
  </si>
  <si>
    <t>2</t>
  </si>
  <si>
    <t>Кравцова Александра</t>
  </si>
  <si>
    <t>Открытая (11.01.1991)/30</t>
  </si>
  <si>
    <t>55,80</t>
  </si>
  <si>
    <t>95,0</t>
  </si>
  <si>
    <t>Козлов Илья</t>
  </si>
  <si>
    <t>Открытая (28.02.1995)/26</t>
  </si>
  <si>
    <t>98,70</t>
  </si>
  <si>
    <t>147,5</t>
  </si>
  <si>
    <t>230,0</t>
  </si>
  <si>
    <t>240,0</t>
  </si>
  <si>
    <t>Бочарова Анна</t>
  </si>
  <si>
    <t>Открытая (03.11.1995)/25</t>
  </si>
  <si>
    <t>55,60</t>
  </si>
  <si>
    <t>105,0</t>
  </si>
  <si>
    <t>Пынникова Наталия</t>
  </si>
  <si>
    <t>57,00</t>
  </si>
  <si>
    <t>Усачева Анна</t>
  </si>
  <si>
    <t>Открытая (05.11.1992)/28</t>
  </si>
  <si>
    <t>74,20</t>
  </si>
  <si>
    <t>40,0</t>
  </si>
  <si>
    <t>45,0</t>
  </si>
  <si>
    <t>Подъем на бицепс</t>
  </si>
  <si>
    <t>Шувалов Сергей</t>
  </si>
  <si>
    <t>66,90</t>
  </si>
  <si>
    <t>42,5</t>
  </si>
  <si>
    <t>47,5</t>
  </si>
  <si>
    <t>Бочаров Илья</t>
  </si>
  <si>
    <t>64,00</t>
  </si>
  <si>
    <t xml:space="preserve">Кувандык/Оренбургская область </t>
  </si>
  <si>
    <t>Колесников Василий</t>
  </si>
  <si>
    <t>Открытая (17.02.1994)/27</t>
  </si>
  <si>
    <t>66,20</t>
  </si>
  <si>
    <t>Авалян Давид</t>
  </si>
  <si>
    <t>87,40</t>
  </si>
  <si>
    <t>Петриченко Максим</t>
  </si>
  <si>
    <t>Открытая (01.05.1987)/34</t>
  </si>
  <si>
    <t>95,60</t>
  </si>
  <si>
    <t xml:space="preserve">Рязань/Рязанская область </t>
  </si>
  <si>
    <t>70,0</t>
  </si>
  <si>
    <t>72,5</t>
  </si>
  <si>
    <t>Жим стоя</t>
  </si>
  <si>
    <t>Тютюнник Евгений</t>
  </si>
  <si>
    <t>75,00</t>
  </si>
  <si>
    <t>320,0</t>
  </si>
  <si>
    <t xml:space="preserve">Гребнев Е. </t>
  </si>
  <si>
    <t>Шевченков И.</t>
  </si>
  <si>
    <t>Курдюков С.</t>
  </si>
  <si>
    <t xml:space="preserve">Павлов А. </t>
  </si>
  <si>
    <t>Гребнев Е.</t>
  </si>
  <si>
    <t>Пезиков И.</t>
  </si>
  <si>
    <t>Трубичкин Я.</t>
  </si>
  <si>
    <t>Открытый Кубок Московской области "Окские богатыри VIII"
IPL Пауэрлифтинг без экипировки ДК
Серпухов/Московская область, 25 сентября 2021 года</t>
  </si>
  <si>
    <t>Открытый Кубок Московской области "Окские богатыри VIII"
IPL Пауэрлифтинг без экипировки
Серпухов/Московская область, 25 сентября 2021 года</t>
  </si>
  <si>
    <t>Открытый Кубок Московской области "Окские богатыри VIII"
IPL Силовое двоеборье без экипировки ДК
Серпухов/Московская область, 25 сентября 2021 года</t>
  </si>
  <si>
    <t>Открытый Кубок Московской области "Окские богатыри VIII"
IPL Присед в бинтах ДК
Серпухов/Московская область, 25 сентября 2021 года</t>
  </si>
  <si>
    <t>Открытый Кубок Московской области "Окские богатыри VIII"
IPL Присед без экипировки ДК
Серпухов/Московская область, 25 сентября 2021 года</t>
  </si>
  <si>
    <t>Открытый Кубок Московской области "Окские богатыри VIII"
IPL Жим лежа без экипировки ДК
Серпухов/Московская область, 25 сентября 2021 года</t>
  </si>
  <si>
    <t>Открытый Кубок Московской области "Окские богатыри VIII"
IPL Жим лежа без экипировки
Серпухов/Московская область, 25 сентября 2021 года</t>
  </si>
  <si>
    <t>Открытый Кубок Московской области "Окские богатыри VIII"
СПР Жим лежа в многопетельной софт экипировке
Серпухов/Московская область, 25 сентября 2021 года</t>
  </si>
  <si>
    <t>Открытый Кубок Московской области "Окские богатыри VIII"
IPL Становая тяга без экипировки ДК
Серпухов/Московская область, 25 сентября 2021 года</t>
  </si>
  <si>
    <t>Открытый Кубок Московской области "Окские богатыри VIII"
СПР Пауэрспорт ДК
Серпухов/Московская область, 25 сентября 2021 года</t>
  </si>
  <si>
    <t>Открытый Кубок Московской области "Окские богатыри VIII"
СПР Строгий подъем штанги на бицепс ДК
Серпухов/Московская область, 25 сентября 2021 года</t>
  </si>
  <si>
    <t>Юниоры 20-23 (31.03.2001)/20</t>
  </si>
  <si>
    <t>Мастера 40-44 (10.12.1979)/41</t>
  </si>
  <si>
    <t>Юниоры 20-23 (03.11.2000)/20</t>
  </si>
  <si>
    <t>Юниоры 20-23 (21.09.2000)/21</t>
  </si>
  <si>
    <t>Мастера 40-44 (24.10.1978)/42</t>
  </si>
  <si>
    <t>Юниоры 20-23 (10.11.1998)/22</t>
  </si>
  <si>
    <t>Мастера 45-49 (15.08.1976)/45</t>
  </si>
  <si>
    <t>Мастера 50-54 (22.07.1970)/51</t>
  </si>
  <si>
    <t>Мастера 40-49 (04.02.1975)/46</t>
  </si>
  <si>
    <t>Юноши 13-19 (13.02.2002)/19</t>
  </si>
  <si>
    <t>Юниоры 20-23 (03.08.2001)/20</t>
  </si>
  <si>
    <t>Юниоры 20-23 (30.03.1999)/22</t>
  </si>
  <si>
    <t>Самостоятельно</t>
  </si>
  <si>
    <t>Жим</t>
  </si>
  <si>
    <t>№</t>
  </si>
  <si>
    <t xml:space="preserve">
Дата рождения/Возраст</t>
  </si>
  <si>
    <t>Возрастная группа</t>
  </si>
  <si>
    <t>T</t>
  </si>
  <si>
    <t>J</t>
  </si>
  <si>
    <t>O</t>
  </si>
  <si>
    <t>M1</t>
  </si>
  <si>
    <t>M2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</si>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</sst>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9"/>
  <sheetViews>
    <sheetView tabSelected="1"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8.5" style="5" customWidth="1"/>
    <col min="22" max="16384" width="9.1640625" style="3"/>
  </cols>
  <sheetData>
    <row r="1" spans="1:21" s="2" customFormat="1" ht="29" customHeight="1">
      <c r="A1" s="39" t="s">
        <v>176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201</v>
      </c>
      <c r="B3" s="51" t="s">
        <v>0</v>
      </c>
      <c r="C3" s="49" t="s">
        <v>202</v>
      </c>
      <c r="D3" s="49" t="s">
        <v>6</v>
      </c>
      <c r="E3" s="33" t="s">
        <v>203</v>
      </c>
      <c r="F3" s="33" t="s">
        <v>5</v>
      </c>
      <c r="G3" s="33" t="s">
        <v>7</v>
      </c>
      <c r="H3" s="33"/>
      <c r="I3" s="33"/>
      <c r="J3" s="33"/>
      <c r="K3" s="33" t="s">
        <v>8</v>
      </c>
      <c r="L3" s="33"/>
      <c r="M3" s="33"/>
      <c r="N3" s="33"/>
      <c r="O3" s="33" t="s">
        <v>9</v>
      </c>
      <c r="P3" s="33"/>
      <c r="Q3" s="33"/>
      <c r="R3" s="33"/>
      <c r="S3" s="33" t="s">
        <v>1</v>
      </c>
      <c r="T3" s="33" t="s">
        <v>3</v>
      </c>
      <c r="U3" s="35" t="s">
        <v>2</v>
      </c>
    </row>
    <row r="4" spans="1:21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4"/>
      <c r="U4" s="36"/>
    </row>
    <row r="5" spans="1:21" ht="16">
      <c r="A5" s="37" t="s">
        <v>25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8" t="s">
        <v>23</v>
      </c>
      <c r="B6" s="7" t="s">
        <v>26</v>
      </c>
      <c r="C6" s="7" t="s">
        <v>27</v>
      </c>
      <c r="D6" s="7" t="s">
        <v>28</v>
      </c>
      <c r="E6" s="7" t="s">
        <v>206</v>
      </c>
      <c r="F6" s="7" t="s">
        <v>29</v>
      </c>
      <c r="G6" s="9" t="s">
        <v>30</v>
      </c>
      <c r="H6" s="9" t="s">
        <v>31</v>
      </c>
      <c r="I6" s="9" t="s">
        <v>32</v>
      </c>
      <c r="J6" s="8"/>
      <c r="K6" s="10" t="s">
        <v>33</v>
      </c>
      <c r="L6" s="9" t="s">
        <v>33</v>
      </c>
      <c r="M6" s="10" t="s">
        <v>34</v>
      </c>
      <c r="N6" s="8"/>
      <c r="O6" s="9" t="s">
        <v>31</v>
      </c>
      <c r="P6" s="10" t="s">
        <v>35</v>
      </c>
      <c r="Q6" s="10" t="s">
        <v>35</v>
      </c>
      <c r="R6" s="8"/>
      <c r="S6" s="8" t="str">
        <f>"215,0"</f>
        <v>215,0</v>
      </c>
      <c r="T6" s="8" t="str">
        <f>"256,9250"</f>
        <v>256,9250</v>
      </c>
      <c r="U6" s="24" t="s">
        <v>174</v>
      </c>
    </row>
    <row r="7" spans="1:21">
      <c r="B7" s="5" t="s">
        <v>24</v>
      </c>
    </row>
    <row r="8" spans="1:21" ht="16">
      <c r="A8" s="50" t="s">
        <v>36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1">
      <c r="A9" s="8" t="s">
        <v>23</v>
      </c>
      <c r="B9" s="7" t="s">
        <v>37</v>
      </c>
      <c r="C9" s="7" t="s">
        <v>38</v>
      </c>
      <c r="D9" s="7" t="s">
        <v>39</v>
      </c>
      <c r="E9" s="7" t="s">
        <v>206</v>
      </c>
      <c r="F9" s="7" t="s">
        <v>40</v>
      </c>
      <c r="G9" s="9" t="s">
        <v>41</v>
      </c>
      <c r="H9" s="9" t="s">
        <v>32</v>
      </c>
      <c r="I9" s="10" t="s">
        <v>42</v>
      </c>
      <c r="J9" s="8"/>
      <c r="K9" s="9" t="s">
        <v>33</v>
      </c>
      <c r="L9" s="9" t="s">
        <v>34</v>
      </c>
      <c r="M9" s="10" t="s">
        <v>43</v>
      </c>
      <c r="N9" s="8"/>
      <c r="O9" s="9" t="s">
        <v>42</v>
      </c>
      <c r="P9" s="9" t="s">
        <v>44</v>
      </c>
      <c r="Q9" s="9" t="s">
        <v>45</v>
      </c>
      <c r="R9" s="8"/>
      <c r="S9" s="8" t="str">
        <f>"265,0"</f>
        <v>265,0</v>
      </c>
      <c r="T9" s="8" t="str">
        <f>"295,4485"</f>
        <v>295,4485</v>
      </c>
      <c r="U9" s="7"/>
    </row>
    <row r="10" spans="1:21">
      <c r="B10" s="5" t="s">
        <v>24</v>
      </c>
    </row>
    <row r="11" spans="1:21" ht="16">
      <c r="A11" s="50" t="s">
        <v>46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21">
      <c r="A12" s="8" t="s">
        <v>23</v>
      </c>
      <c r="B12" s="7" t="s">
        <v>47</v>
      </c>
      <c r="C12" s="7" t="s">
        <v>48</v>
      </c>
      <c r="D12" s="7" t="s">
        <v>49</v>
      </c>
      <c r="E12" s="7" t="s">
        <v>204</v>
      </c>
      <c r="F12" s="7" t="s">
        <v>50</v>
      </c>
      <c r="G12" s="9" t="s">
        <v>31</v>
      </c>
      <c r="H12" s="9" t="s">
        <v>35</v>
      </c>
      <c r="I12" s="10" t="s">
        <v>51</v>
      </c>
      <c r="J12" s="8"/>
      <c r="K12" s="9" t="s">
        <v>33</v>
      </c>
      <c r="L12" s="9" t="s">
        <v>34</v>
      </c>
      <c r="M12" s="9" t="s">
        <v>43</v>
      </c>
      <c r="N12" s="8"/>
      <c r="O12" s="9" t="s">
        <v>52</v>
      </c>
      <c r="P12" s="9" t="s">
        <v>53</v>
      </c>
      <c r="Q12" s="9" t="s">
        <v>42</v>
      </c>
      <c r="R12" s="8"/>
      <c r="S12" s="8" t="str">
        <f>"245,0"</f>
        <v>245,0</v>
      </c>
      <c r="T12" s="8" t="str">
        <f>"253,3055"</f>
        <v>253,3055</v>
      </c>
      <c r="U12" s="24" t="s">
        <v>173</v>
      </c>
    </row>
    <row r="13" spans="1:21">
      <c r="B13" s="5" t="s">
        <v>24</v>
      </c>
    </row>
    <row r="14" spans="1:21" ht="16">
      <c r="A14" s="50" t="s">
        <v>10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21">
      <c r="A15" s="8" t="s">
        <v>23</v>
      </c>
      <c r="B15" s="7" t="s">
        <v>54</v>
      </c>
      <c r="C15" s="7" t="s">
        <v>187</v>
      </c>
      <c r="D15" s="7" t="s">
        <v>55</v>
      </c>
      <c r="E15" s="7" t="s">
        <v>205</v>
      </c>
      <c r="F15" s="7" t="s">
        <v>50</v>
      </c>
      <c r="G15" s="9" t="s">
        <v>20</v>
      </c>
      <c r="H15" s="9" t="s">
        <v>56</v>
      </c>
      <c r="I15" s="10" t="s">
        <v>57</v>
      </c>
      <c r="J15" s="8"/>
      <c r="K15" s="10" t="s">
        <v>58</v>
      </c>
      <c r="L15" s="9" t="s">
        <v>58</v>
      </c>
      <c r="M15" s="10" t="s">
        <v>59</v>
      </c>
      <c r="N15" s="8"/>
      <c r="O15" s="9" t="s">
        <v>57</v>
      </c>
      <c r="P15" s="9" t="s">
        <v>16</v>
      </c>
      <c r="Q15" s="9" t="s">
        <v>17</v>
      </c>
      <c r="R15" s="8"/>
      <c r="S15" s="8" t="str">
        <f>"475,0"</f>
        <v>475,0</v>
      </c>
      <c r="T15" s="8" t="str">
        <f>"304,6175"</f>
        <v>304,6175</v>
      </c>
      <c r="U15" s="24" t="s">
        <v>173</v>
      </c>
    </row>
    <row r="16" spans="1:21">
      <c r="B16" s="5" t="s">
        <v>24</v>
      </c>
    </row>
    <row r="17" spans="1:21" ht="16">
      <c r="A17" s="50" t="s">
        <v>60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21">
      <c r="A18" s="8" t="s">
        <v>23</v>
      </c>
      <c r="B18" s="7" t="s">
        <v>61</v>
      </c>
      <c r="C18" s="7" t="s">
        <v>62</v>
      </c>
      <c r="D18" s="7" t="s">
        <v>63</v>
      </c>
      <c r="E18" s="7" t="s">
        <v>206</v>
      </c>
      <c r="F18" s="7" t="s">
        <v>40</v>
      </c>
      <c r="G18" s="9" t="s">
        <v>64</v>
      </c>
      <c r="H18" s="9" t="s">
        <v>57</v>
      </c>
      <c r="I18" s="10" t="s">
        <v>15</v>
      </c>
      <c r="J18" s="8"/>
      <c r="K18" s="9" t="s">
        <v>18</v>
      </c>
      <c r="L18" s="9" t="s">
        <v>65</v>
      </c>
      <c r="M18" s="9" t="s">
        <v>19</v>
      </c>
      <c r="N18" s="8"/>
      <c r="O18" s="9" t="s">
        <v>16</v>
      </c>
      <c r="P18" s="9" t="s">
        <v>66</v>
      </c>
      <c r="Q18" s="10" t="s">
        <v>67</v>
      </c>
      <c r="R18" s="8"/>
      <c r="S18" s="8" t="str">
        <f>"540,0"</f>
        <v>540,0</v>
      </c>
      <c r="T18" s="8" t="str">
        <f>"329,7240"</f>
        <v>329,7240</v>
      </c>
      <c r="U18" s="7"/>
    </row>
    <row r="19" spans="1:21">
      <c r="B19" s="5" t="s">
        <v>24</v>
      </c>
    </row>
  </sheetData>
  <mergeCells count="18">
    <mergeCell ref="A8:R8"/>
    <mergeCell ref="A11:R11"/>
    <mergeCell ref="A14:R14"/>
    <mergeCell ref="A17:R17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8.5" style="5" bestFit="1" customWidth="1"/>
    <col min="4" max="4" width="15.5" style="5" bestFit="1" customWidth="1"/>
    <col min="5" max="5" width="10.1640625" style="5" customWidth="1"/>
    <col min="6" max="6" width="25" style="5" bestFit="1" customWidth="1"/>
    <col min="7" max="14" width="5.33203125" style="6" customWidth="1"/>
    <col min="15" max="15" width="7.83203125" style="6" bestFit="1" customWidth="1"/>
    <col min="16" max="16" width="10.6640625" style="6" customWidth="1"/>
    <col min="17" max="17" width="18.5" style="5" customWidth="1"/>
    <col min="18" max="16384" width="9.1640625" style="3"/>
  </cols>
  <sheetData>
    <row r="1" spans="1:17" s="2" customFormat="1" ht="29" customHeight="1">
      <c r="A1" s="39" t="s">
        <v>185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201</v>
      </c>
      <c r="B3" s="51" t="s">
        <v>0</v>
      </c>
      <c r="C3" s="49" t="s">
        <v>202</v>
      </c>
      <c r="D3" s="49" t="s">
        <v>6</v>
      </c>
      <c r="E3" s="33" t="s">
        <v>203</v>
      </c>
      <c r="F3" s="33" t="s">
        <v>5</v>
      </c>
      <c r="G3" s="33" t="s">
        <v>165</v>
      </c>
      <c r="H3" s="33"/>
      <c r="I3" s="33"/>
      <c r="J3" s="33"/>
      <c r="K3" s="33" t="s">
        <v>146</v>
      </c>
      <c r="L3" s="33"/>
      <c r="M3" s="33"/>
      <c r="N3" s="33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4"/>
      <c r="P4" s="34"/>
      <c r="Q4" s="36"/>
    </row>
    <row r="5" spans="1:17" ht="16">
      <c r="A5" s="37" t="s">
        <v>107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8" t="s">
        <v>91</v>
      </c>
      <c r="B6" s="7" t="s">
        <v>166</v>
      </c>
      <c r="C6" s="7" t="s">
        <v>195</v>
      </c>
      <c r="D6" s="7" t="s">
        <v>167</v>
      </c>
      <c r="E6" s="7" t="s">
        <v>207</v>
      </c>
      <c r="F6" s="7" t="s">
        <v>162</v>
      </c>
      <c r="G6" s="10" t="s">
        <v>164</v>
      </c>
      <c r="H6" s="10" t="s">
        <v>164</v>
      </c>
      <c r="I6" s="10" t="s">
        <v>164</v>
      </c>
      <c r="J6" s="8"/>
      <c r="K6" s="8"/>
      <c r="L6" s="8"/>
      <c r="M6" s="8"/>
      <c r="N6" s="8"/>
      <c r="O6" s="26">
        <v>0</v>
      </c>
      <c r="P6" s="8" t="str">
        <f>"0,0000"</f>
        <v>0,0000</v>
      </c>
      <c r="Q6" s="7"/>
    </row>
    <row r="7" spans="1:17">
      <c r="B7" s="5" t="s">
        <v>24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"/>
  <sheetViews>
    <sheetView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10" width="5.33203125" style="6" customWidth="1"/>
    <col min="11" max="11" width="10.5" style="6" bestFit="1" customWidth="1"/>
    <col min="12" max="12" width="7.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39" t="s">
        <v>186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201</v>
      </c>
      <c r="B3" s="51" t="s">
        <v>0</v>
      </c>
      <c r="C3" s="49" t="s">
        <v>202</v>
      </c>
      <c r="D3" s="49" t="s">
        <v>6</v>
      </c>
      <c r="E3" s="33" t="s">
        <v>203</v>
      </c>
      <c r="F3" s="33" t="s">
        <v>5</v>
      </c>
      <c r="G3" s="33" t="s">
        <v>200</v>
      </c>
      <c r="H3" s="33"/>
      <c r="I3" s="33"/>
      <c r="J3" s="33"/>
      <c r="K3" s="33" t="s">
        <v>90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46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12" t="s">
        <v>23</v>
      </c>
      <c r="B6" s="11" t="s">
        <v>147</v>
      </c>
      <c r="C6" s="11" t="s">
        <v>196</v>
      </c>
      <c r="D6" s="11" t="s">
        <v>148</v>
      </c>
      <c r="E6" s="11" t="s">
        <v>204</v>
      </c>
      <c r="F6" s="11" t="s">
        <v>29</v>
      </c>
      <c r="G6" s="16" t="s">
        <v>149</v>
      </c>
      <c r="H6" s="16" t="s">
        <v>150</v>
      </c>
      <c r="I6" s="16" t="s">
        <v>33</v>
      </c>
      <c r="J6" s="12"/>
      <c r="K6" s="12" t="str">
        <f>"50,0"</f>
        <v>50,0</v>
      </c>
      <c r="L6" s="12" t="str">
        <f>"37,7075"</f>
        <v>37,7075</v>
      </c>
      <c r="M6" s="11"/>
    </row>
    <row r="7" spans="1:13">
      <c r="A7" s="20" t="s">
        <v>23</v>
      </c>
      <c r="B7" s="19" t="s">
        <v>151</v>
      </c>
      <c r="C7" s="19" t="s">
        <v>197</v>
      </c>
      <c r="D7" s="19" t="s">
        <v>152</v>
      </c>
      <c r="E7" s="19" t="s">
        <v>205</v>
      </c>
      <c r="F7" s="19" t="s">
        <v>153</v>
      </c>
      <c r="G7" s="21" t="s">
        <v>149</v>
      </c>
      <c r="H7" s="22" t="s">
        <v>150</v>
      </c>
      <c r="I7" s="21" t="s">
        <v>150</v>
      </c>
      <c r="J7" s="20"/>
      <c r="K7" s="20" t="str">
        <f>"47,5"</f>
        <v>47,5</v>
      </c>
      <c r="L7" s="20" t="str">
        <f>"37,2447"</f>
        <v>37,2447</v>
      </c>
      <c r="M7" s="19"/>
    </row>
    <row r="8" spans="1:13">
      <c r="A8" s="14" t="s">
        <v>23</v>
      </c>
      <c r="B8" s="13" t="s">
        <v>154</v>
      </c>
      <c r="C8" s="13" t="s">
        <v>155</v>
      </c>
      <c r="D8" s="13" t="s">
        <v>156</v>
      </c>
      <c r="E8" s="13" t="s">
        <v>206</v>
      </c>
      <c r="F8" s="13" t="s">
        <v>29</v>
      </c>
      <c r="G8" s="17" t="s">
        <v>33</v>
      </c>
      <c r="H8" s="17" t="s">
        <v>34</v>
      </c>
      <c r="I8" s="17" t="s">
        <v>76</v>
      </c>
      <c r="J8" s="14"/>
      <c r="K8" s="14" t="str">
        <f>"60,0"</f>
        <v>60,0</v>
      </c>
      <c r="L8" s="14" t="str">
        <f>"45,6570"</f>
        <v>45,6570</v>
      </c>
      <c r="M8" s="13"/>
    </row>
    <row r="9" spans="1:13">
      <c r="B9" s="5" t="s">
        <v>24</v>
      </c>
    </row>
    <row r="10" spans="1:13" ht="16">
      <c r="A10" s="50" t="s">
        <v>10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3">
      <c r="A11" s="8" t="s">
        <v>23</v>
      </c>
      <c r="B11" s="7" t="s">
        <v>157</v>
      </c>
      <c r="C11" s="7" t="s">
        <v>198</v>
      </c>
      <c r="D11" s="7" t="s">
        <v>158</v>
      </c>
      <c r="E11" s="7" t="s">
        <v>205</v>
      </c>
      <c r="F11" s="7" t="s">
        <v>29</v>
      </c>
      <c r="G11" s="9" t="s">
        <v>33</v>
      </c>
      <c r="H11" s="10" t="s">
        <v>34</v>
      </c>
      <c r="I11" s="9" t="s">
        <v>34</v>
      </c>
      <c r="J11" s="8"/>
      <c r="K11" s="8" t="str">
        <f>"55,0"</f>
        <v>55,0</v>
      </c>
      <c r="L11" s="8" t="str">
        <f>"34,2183"</f>
        <v>34,2183</v>
      </c>
      <c r="M11" s="7"/>
    </row>
    <row r="12" spans="1:13">
      <c r="B12" s="5" t="s">
        <v>24</v>
      </c>
    </row>
    <row r="13" spans="1:13" ht="16">
      <c r="A13" s="50" t="s">
        <v>60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3">
      <c r="A14" s="8" t="s">
        <v>23</v>
      </c>
      <c r="B14" s="7" t="s">
        <v>159</v>
      </c>
      <c r="C14" s="7" t="s">
        <v>160</v>
      </c>
      <c r="D14" s="7" t="s">
        <v>161</v>
      </c>
      <c r="E14" s="7" t="s">
        <v>206</v>
      </c>
      <c r="F14" s="7" t="s">
        <v>162</v>
      </c>
      <c r="G14" s="9" t="s">
        <v>99</v>
      </c>
      <c r="H14" s="9" t="s">
        <v>163</v>
      </c>
      <c r="I14" s="10" t="s">
        <v>164</v>
      </c>
      <c r="J14" s="8"/>
      <c r="K14" s="8" t="str">
        <f>"70,0"</f>
        <v>70,0</v>
      </c>
      <c r="L14" s="8" t="str">
        <f>"41,5205"</f>
        <v>41,5205</v>
      </c>
      <c r="M14" s="7"/>
    </row>
    <row r="15" spans="1:13">
      <c r="B15" s="5" t="s">
        <v>24</v>
      </c>
    </row>
    <row r="16" spans="1:13">
      <c r="B16" s="5" t="s">
        <v>24</v>
      </c>
    </row>
  </sheetData>
  <mergeCells count="14">
    <mergeCell ref="A10:J10"/>
    <mergeCell ref="A13:J1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5">
    <pageSetUpPr fitToPage="1"/>
  </sheetPr>
  <dimension ref="A1:U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6.1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7.83203125" style="5" customWidth="1"/>
    <col min="22" max="16384" width="9.1640625" style="3"/>
  </cols>
  <sheetData>
    <row r="1" spans="1:21" s="2" customFormat="1" ht="29" customHeight="1">
      <c r="A1" s="39" t="s">
        <v>177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201</v>
      </c>
      <c r="B3" s="51" t="s">
        <v>0</v>
      </c>
      <c r="C3" s="49" t="s">
        <v>202</v>
      </c>
      <c r="D3" s="49" t="s">
        <v>6</v>
      </c>
      <c r="E3" s="33" t="s">
        <v>203</v>
      </c>
      <c r="F3" s="33" t="s">
        <v>5</v>
      </c>
      <c r="G3" s="33" t="s">
        <v>7</v>
      </c>
      <c r="H3" s="33"/>
      <c r="I3" s="33"/>
      <c r="J3" s="33"/>
      <c r="K3" s="33" t="s">
        <v>8</v>
      </c>
      <c r="L3" s="33"/>
      <c r="M3" s="33"/>
      <c r="N3" s="33"/>
      <c r="O3" s="33" t="s">
        <v>9</v>
      </c>
      <c r="P3" s="33"/>
      <c r="Q3" s="33"/>
      <c r="R3" s="33"/>
      <c r="S3" s="33" t="s">
        <v>1</v>
      </c>
      <c r="T3" s="33" t="s">
        <v>3</v>
      </c>
      <c r="U3" s="35" t="s">
        <v>2</v>
      </c>
    </row>
    <row r="4" spans="1:21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4"/>
      <c r="U4" s="36"/>
    </row>
    <row r="5" spans="1:21" ht="16">
      <c r="A5" s="37" t="s">
        <v>10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8" t="s">
        <v>23</v>
      </c>
      <c r="B6" s="7" t="s">
        <v>11</v>
      </c>
      <c r="C6" s="7" t="s">
        <v>12</v>
      </c>
      <c r="D6" s="7" t="s">
        <v>13</v>
      </c>
      <c r="E6" s="7" t="s">
        <v>206</v>
      </c>
      <c r="F6" s="7" t="s">
        <v>14</v>
      </c>
      <c r="G6" s="9" t="s">
        <v>15</v>
      </c>
      <c r="H6" s="9" t="s">
        <v>16</v>
      </c>
      <c r="I6" s="9" t="s">
        <v>17</v>
      </c>
      <c r="J6" s="8"/>
      <c r="K6" s="9" t="s">
        <v>18</v>
      </c>
      <c r="L6" s="9" t="s">
        <v>19</v>
      </c>
      <c r="M6" s="9" t="s">
        <v>20</v>
      </c>
      <c r="N6" s="8"/>
      <c r="O6" s="9" t="s">
        <v>21</v>
      </c>
      <c r="P6" s="9" t="s">
        <v>16</v>
      </c>
      <c r="Q6" s="9" t="s">
        <v>22</v>
      </c>
      <c r="R6" s="8"/>
      <c r="S6" s="8" t="str">
        <f>"560,0"</f>
        <v>560,0</v>
      </c>
      <c r="T6" s="8" t="str">
        <f>"359,3520"</f>
        <v>359,3520</v>
      </c>
      <c r="U6" s="24" t="s">
        <v>175</v>
      </c>
    </row>
    <row r="7" spans="1:21">
      <c r="B7" s="5" t="s">
        <v>24</v>
      </c>
    </row>
  </sheetData>
  <mergeCells count="14">
    <mergeCell ref="A5:R5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3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25" bestFit="1" customWidth="1"/>
    <col min="16" max="16" width="8.5" style="6" bestFit="1" customWidth="1"/>
    <col min="17" max="17" width="17" style="5" customWidth="1"/>
    <col min="18" max="16384" width="9.1640625" style="3"/>
  </cols>
  <sheetData>
    <row r="1" spans="1:17" s="2" customFormat="1" ht="29" customHeight="1">
      <c r="A1" s="39" t="s">
        <v>178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201</v>
      </c>
      <c r="B3" s="51" t="s">
        <v>0</v>
      </c>
      <c r="C3" s="49" t="s">
        <v>202</v>
      </c>
      <c r="D3" s="49" t="s">
        <v>6</v>
      </c>
      <c r="E3" s="33" t="s">
        <v>203</v>
      </c>
      <c r="F3" s="33" t="s">
        <v>5</v>
      </c>
      <c r="G3" s="33" t="s">
        <v>8</v>
      </c>
      <c r="H3" s="33"/>
      <c r="I3" s="33"/>
      <c r="J3" s="33"/>
      <c r="K3" s="33" t="s">
        <v>9</v>
      </c>
      <c r="L3" s="33"/>
      <c r="M3" s="33"/>
      <c r="N3" s="33"/>
      <c r="O3" s="5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4"/>
      <c r="P4" s="34"/>
      <c r="Q4" s="36"/>
    </row>
    <row r="5" spans="1:17" ht="16">
      <c r="A5" s="37" t="s">
        <v>107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8" t="s">
        <v>23</v>
      </c>
      <c r="B6" s="7" t="s">
        <v>141</v>
      </c>
      <c r="C6" s="7" t="s">
        <v>142</v>
      </c>
      <c r="D6" s="7" t="s">
        <v>143</v>
      </c>
      <c r="E6" s="7" t="s">
        <v>206</v>
      </c>
      <c r="F6" s="7" t="s">
        <v>50</v>
      </c>
      <c r="G6" s="9" t="s">
        <v>144</v>
      </c>
      <c r="H6" s="9" t="s">
        <v>145</v>
      </c>
      <c r="I6" s="9" t="s">
        <v>33</v>
      </c>
      <c r="J6" s="8"/>
      <c r="K6" s="9" t="s">
        <v>52</v>
      </c>
      <c r="L6" s="9" t="s">
        <v>42</v>
      </c>
      <c r="M6" s="9" t="s">
        <v>138</v>
      </c>
      <c r="N6" s="8"/>
      <c r="O6" s="26" t="str">
        <f>"155,0"</f>
        <v>155,0</v>
      </c>
      <c r="P6" s="8" t="str">
        <f>"148,3505"</f>
        <v>148,3505</v>
      </c>
      <c r="Q6" s="24" t="s">
        <v>169</v>
      </c>
    </row>
    <row r="7" spans="1:17">
      <c r="B7" s="5" t="s">
        <v>24</v>
      </c>
    </row>
    <row r="8" spans="1:17" ht="16">
      <c r="A8" s="50" t="s">
        <v>60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7">
      <c r="A9" s="8" t="s">
        <v>91</v>
      </c>
      <c r="B9" s="7" t="s">
        <v>129</v>
      </c>
      <c r="C9" s="7" t="s">
        <v>130</v>
      </c>
      <c r="D9" s="7" t="s">
        <v>131</v>
      </c>
      <c r="E9" s="7" t="s">
        <v>206</v>
      </c>
      <c r="F9" s="7" t="s">
        <v>29</v>
      </c>
      <c r="G9" s="10" t="s">
        <v>132</v>
      </c>
      <c r="H9" s="10" t="s">
        <v>132</v>
      </c>
      <c r="I9" s="10" t="s">
        <v>132</v>
      </c>
      <c r="J9" s="8"/>
      <c r="K9" s="23"/>
      <c r="L9" s="23"/>
      <c r="M9" s="10"/>
      <c r="N9" s="8"/>
      <c r="O9" s="26">
        <v>0</v>
      </c>
      <c r="P9" s="8" t="str">
        <f>"0,0000"</f>
        <v>0,0000</v>
      </c>
      <c r="Q9" s="7"/>
    </row>
    <row r="10" spans="1:17">
      <c r="B10" s="5" t="s">
        <v>24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8.5" style="5" bestFit="1" customWidth="1"/>
    <col min="4" max="4" width="15.5" style="5" bestFit="1" customWidth="1"/>
    <col min="5" max="5" width="10.33203125" style="5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25" bestFit="1" customWidth="1"/>
    <col min="12" max="12" width="9.1640625" style="6" customWidth="1"/>
    <col min="13" max="13" width="18.33203125" style="5" customWidth="1"/>
    <col min="14" max="16384" width="9.1640625" style="3"/>
  </cols>
  <sheetData>
    <row r="1" spans="1:13" s="2" customFormat="1" ht="29" customHeight="1">
      <c r="A1" s="39" t="s">
        <v>179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201</v>
      </c>
      <c r="B3" s="51" t="s">
        <v>0</v>
      </c>
      <c r="C3" s="49" t="s">
        <v>202</v>
      </c>
      <c r="D3" s="49" t="s">
        <v>6</v>
      </c>
      <c r="E3" s="33" t="s">
        <v>203</v>
      </c>
      <c r="F3" s="33" t="s">
        <v>5</v>
      </c>
      <c r="G3" s="33" t="s">
        <v>7</v>
      </c>
      <c r="H3" s="33"/>
      <c r="I3" s="33"/>
      <c r="J3" s="33"/>
      <c r="K3" s="53" t="s">
        <v>90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54"/>
      <c r="L4" s="34"/>
      <c r="M4" s="36"/>
    </row>
    <row r="5" spans="1:13" ht="16">
      <c r="A5" s="37" t="s">
        <v>36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91</v>
      </c>
      <c r="B6" s="7" t="s">
        <v>139</v>
      </c>
      <c r="C6" s="7" t="s">
        <v>188</v>
      </c>
      <c r="D6" s="7" t="s">
        <v>140</v>
      </c>
      <c r="E6" s="7" t="s">
        <v>207</v>
      </c>
      <c r="F6" s="7" t="s">
        <v>29</v>
      </c>
      <c r="G6" s="10" t="s">
        <v>138</v>
      </c>
      <c r="H6" s="10" t="s">
        <v>138</v>
      </c>
      <c r="I6" s="10" t="s">
        <v>138</v>
      </c>
      <c r="J6" s="8"/>
      <c r="K6" s="26">
        <v>0</v>
      </c>
      <c r="L6" s="8" t="str">
        <f>"0,0000"</f>
        <v>0,0000</v>
      </c>
      <c r="M6" s="24" t="s">
        <v>170</v>
      </c>
    </row>
    <row r="7" spans="1:13">
      <c r="B7" s="5" t="s">
        <v>24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2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7" width="5.33203125" style="6" customWidth="1"/>
    <col min="8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39" t="s">
        <v>180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201</v>
      </c>
      <c r="B3" s="51" t="s">
        <v>0</v>
      </c>
      <c r="C3" s="49" t="s">
        <v>202</v>
      </c>
      <c r="D3" s="49" t="s">
        <v>6</v>
      </c>
      <c r="E3" s="33" t="s">
        <v>203</v>
      </c>
      <c r="F3" s="33" t="s">
        <v>5</v>
      </c>
      <c r="G3" s="33" t="s">
        <v>7</v>
      </c>
      <c r="H3" s="33"/>
      <c r="I3" s="33"/>
      <c r="J3" s="33"/>
      <c r="K3" s="33" t="s">
        <v>90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25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23</v>
      </c>
      <c r="B6" s="7" t="s">
        <v>135</v>
      </c>
      <c r="C6" s="7" t="s">
        <v>136</v>
      </c>
      <c r="D6" s="7" t="s">
        <v>137</v>
      </c>
      <c r="E6" s="7" t="s">
        <v>206</v>
      </c>
      <c r="F6" s="7" t="s">
        <v>29</v>
      </c>
      <c r="G6" s="9" t="s">
        <v>128</v>
      </c>
      <c r="H6" s="9" t="s">
        <v>138</v>
      </c>
      <c r="I6" s="9" t="s">
        <v>58</v>
      </c>
      <c r="J6" s="8"/>
      <c r="K6" s="8" t="str">
        <f>"110,0"</f>
        <v>110,0</v>
      </c>
      <c r="L6" s="8" t="str">
        <f>"130,1520"</f>
        <v>130,1520</v>
      </c>
      <c r="M6" s="24" t="s">
        <v>171</v>
      </c>
    </row>
    <row r="7" spans="1:13">
      <c r="B7" s="5" t="s">
        <v>24</v>
      </c>
    </row>
    <row r="8" spans="1:13">
      <c r="B8" s="5" t="s">
        <v>24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7"/>
  <sheetViews>
    <sheetView workbookViewId="0">
      <selection activeCell="E27" sqref="E27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" style="5" customWidth="1"/>
    <col min="14" max="16384" width="9.1640625" style="3"/>
  </cols>
  <sheetData>
    <row r="1" spans="1:13" s="2" customFormat="1" ht="29" customHeight="1">
      <c r="A1" s="39" t="s">
        <v>181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201</v>
      </c>
      <c r="B3" s="51" t="s">
        <v>0</v>
      </c>
      <c r="C3" s="49" t="s">
        <v>202</v>
      </c>
      <c r="D3" s="49" t="s">
        <v>6</v>
      </c>
      <c r="E3" s="33" t="s">
        <v>203</v>
      </c>
      <c r="F3" s="33" t="s">
        <v>5</v>
      </c>
      <c r="G3" s="33" t="s">
        <v>8</v>
      </c>
      <c r="H3" s="33"/>
      <c r="I3" s="33"/>
      <c r="J3" s="33"/>
      <c r="K3" s="33" t="s">
        <v>90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25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23</v>
      </c>
      <c r="B6" s="7" t="s">
        <v>92</v>
      </c>
      <c r="C6" s="7" t="s">
        <v>93</v>
      </c>
      <c r="D6" s="7" t="s">
        <v>94</v>
      </c>
      <c r="E6" s="7" t="s">
        <v>204</v>
      </c>
      <c r="F6" s="7" t="s">
        <v>50</v>
      </c>
      <c r="G6" s="9" t="s">
        <v>43</v>
      </c>
      <c r="H6" s="10" t="s">
        <v>76</v>
      </c>
      <c r="I6" s="10" t="s">
        <v>95</v>
      </c>
      <c r="J6" s="8"/>
      <c r="K6" s="8" t="str">
        <f>"57,5"</f>
        <v>57,5</v>
      </c>
      <c r="L6" s="8" t="str">
        <f>"68,3273"</f>
        <v>68,3273</v>
      </c>
      <c r="M6" s="24" t="s">
        <v>169</v>
      </c>
    </row>
    <row r="7" spans="1:13">
      <c r="B7" s="5" t="s">
        <v>24</v>
      </c>
    </row>
    <row r="8" spans="1:13" ht="16">
      <c r="A8" s="50" t="s">
        <v>36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23</v>
      </c>
      <c r="B9" s="7" t="s">
        <v>96</v>
      </c>
      <c r="C9" s="7" t="s">
        <v>97</v>
      </c>
      <c r="D9" s="7" t="s">
        <v>98</v>
      </c>
      <c r="E9" s="7" t="s">
        <v>204</v>
      </c>
      <c r="F9" s="7" t="s">
        <v>50</v>
      </c>
      <c r="G9" s="9" t="s">
        <v>33</v>
      </c>
      <c r="H9" s="9" t="s">
        <v>76</v>
      </c>
      <c r="I9" s="9" t="s">
        <v>99</v>
      </c>
      <c r="J9" s="8"/>
      <c r="K9" s="8" t="str">
        <f>"65,0"</f>
        <v>65,0</v>
      </c>
      <c r="L9" s="8" t="str">
        <f>"57,3040"</f>
        <v>57,3040</v>
      </c>
      <c r="M9" s="24" t="s">
        <v>169</v>
      </c>
    </row>
    <row r="10" spans="1:13">
      <c r="B10" s="5" t="s">
        <v>24</v>
      </c>
    </row>
    <row r="11" spans="1:13" ht="16">
      <c r="A11" s="50" t="s">
        <v>46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12" t="s">
        <v>23</v>
      </c>
      <c r="B12" s="11" t="s">
        <v>100</v>
      </c>
      <c r="C12" s="11" t="s">
        <v>189</v>
      </c>
      <c r="D12" s="11" t="s">
        <v>101</v>
      </c>
      <c r="E12" s="11" t="s">
        <v>205</v>
      </c>
      <c r="F12" s="11" t="s">
        <v>50</v>
      </c>
      <c r="G12" s="16" t="s">
        <v>44</v>
      </c>
      <c r="H12" s="16" t="s">
        <v>102</v>
      </c>
      <c r="I12" s="16" t="s">
        <v>103</v>
      </c>
      <c r="J12" s="12"/>
      <c r="K12" s="12" t="str">
        <f>"130,0"</f>
        <v>130,0</v>
      </c>
      <c r="L12" s="27" t="str">
        <f>"100,4770"</f>
        <v>100,4770</v>
      </c>
      <c r="M12" s="29" t="s">
        <v>169</v>
      </c>
    </row>
    <row r="13" spans="1:13">
      <c r="A13" s="14" t="s">
        <v>124</v>
      </c>
      <c r="B13" s="13" t="s">
        <v>104</v>
      </c>
      <c r="C13" s="13" t="s">
        <v>190</v>
      </c>
      <c r="D13" s="13" t="s">
        <v>105</v>
      </c>
      <c r="E13" s="13" t="s">
        <v>205</v>
      </c>
      <c r="F13" s="13" t="s">
        <v>50</v>
      </c>
      <c r="G13" s="18" t="s">
        <v>52</v>
      </c>
      <c r="H13" s="17" t="s">
        <v>52</v>
      </c>
      <c r="I13" s="17" t="s">
        <v>106</v>
      </c>
      <c r="J13" s="14"/>
      <c r="K13" s="14" t="str">
        <f>"107,5"</f>
        <v>107,5</v>
      </c>
      <c r="L13" s="28" t="str">
        <f>"83,8930"</f>
        <v>83,8930</v>
      </c>
      <c r="M13" s="30" t="s">
        <v>169</v>
      </c>
    </row>
    <row r="14" spans="1:13">
      <c r="B14" s="5" t="s">
        <v>24</v>
      </c>
    </row>
    <row r="15" spans="1:13" ht="16">
      <c r="A15" s="50" t="s">
        <v>107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3">
      <c r="A16" s="8" t="s">
        <v>23</v>
      </c>
      <c r="B16" s="7" t="s">
        <v>108</v>
      </c>
      <c r="C16" s="7" t="s">
        <v>191</v>
      </c>
      <c r="D16" s="7" t="s">
        <v>109</v>
      </c>
      <c r="E16" s="7" t="s">
        <v>207</v>
      </c>
      <c r="F16" s="7" t="s">
        <v>50</v>
      </c>
      <c r="G16" s="10" t="s">
        <v>58</v>
      </c>
      <c r="H16" s="10" t="s">
        <v>58</v>
      </c>
      <c r="I16" s="9" t="s">
        <v>58</v>
      </c>
      <c r="J16" s="8"/>
      <c r="K16" s="8" t="str">
        <f>"110,0"</f>
        <v>110,0</v>
      </c>
      <c r="L16" s="8" t="str">
        <f>"79,8515"</f>
        <v>79,8515</v>
      </c>
      <c r="M16" s="7"/>
    </row>
    <row r="17" spans="1:13">
      <c r="B17" s="5" t="s">
        <v>24</v>
      </c>
    </row>
    <row r="18" spans="1:13" ht="16">
      <c r="A18" s="50" t="s">
        <v>77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3">
      <c r="A19" s="8" t="s">
        <v>23</v>
      </c>
      <c r="B19" s="7" t="s">
        <v>110</v>
      </c>
      <c r="C19" s="7" t="s">
        <v>111</v>
      </c>
      <c r="D19" s="7" t="s">
        <v>112</v>
      </c>
      <c r="E19" s="7" t="s">
        <v>206</v>
      </c>
      <c r="F19" s="7" t="s">
        <v>29</v>
      </c>
      <c r="G19" s="9" t="s">
        <v>103</v>
      </c>
      <c r="H19" s="9" t="s">
        <v>113</v>
      </c>
      <c r="I19" s="9" t="s">
        <v>114</v>
      </c>
      <c r="J19" s="8"/>
      <c r="K19" s="8" t="str">
        <f>"135,0"</f>
        <v>135,0</v>
      </c>
      <c r="L19" s="8" t="str">
        <f>"90,7065"</f>
        <v>90,7065</v>
      </c>
      <c r="M19" s="7"/>
    </row>
    <row r="20" spans="1:13">
      <c r="B20" s="5" t="s">
        <v>24</v>
      </c>
    </row>
    <row r="21" spans="1:13" ht="16">
      <c r="A21" s="50" t="s">
        <v>60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3">
      <c r="A22" s="12" t="s">
        <v>23</v>
      </c>
      <c r="B22" s="11" t="s">
        <v>115</v>
      </c>
      <c r="C22" s="11" t="s">
        <v>192</v>
      </c>
      <c r="D22" s="11" t="s">
        <v>116</v>
      </c>
      <c r="E22" s="11" t="s">
        <v>205</v>
      </c>
      <c r="F22" s="11" t="s">
        <v>50</v>
      </c>
      <c r="G22" s="16" t="s">
        <v>44</v>
      </c>
      <c r="H22" s="16" t="s">
        <v>102</v>
      </c>
      <c r="I22" s="15" t="s">
        <v>45</v>
      </c>
      <c r="J22" s="12"/>
      <c r="K22" s="12" t="str">
        <f>"120,0"</f>
        <v>120,0</v>
      </c>
      <c r="L22" s="27" t="str">
        <f>"74,5680"</f>
        <v>74,5680</v>
      </c>
      <c r="M22" s="29" t="s">
        <v>169</v>
      </c>
    </row>
    <row r="23" spans="1:13">
      <c r="A23" s="14" t="s">
        <v>23</v>
      </c>
      <c r="B23" s="13" t="s">
        <v>117</v>
      </c>
      <c r="C23" s="13" t="s">
        <v>118</v>
      </c>
      <c r="D23" s="13" t="s">
        <v>119</v>
      </c>
      <c r="E23" s="13" t="s">
        <v>206</v>
      </c>
      <c r="F23" s="13" t="s">
        <v>50</v>
      </c>
      <c r="G23" s="17" t="s">
        <v>56</v>
      </c>
      <c r="H23" s="17" t="s">
        <v>21</v>
      </c>
      <c r="I23" s="17" t="s">
        <v>57</v>
      </c>
      <c r="J23" s="14"/>
      <c r="K23" s="14" t="str">
        <f>"175,0"</f>
        <v>175,0</v>
      </c>
      <c r="L23" s="28" t="str">
        <f>"108,1500"</f>
        <v>108,1500</v>
      </c>
      <c r="M23" s="13"/>
    </row>
    <row r="24" spans="1:13">
      <c r="B24" s="5" t="s">
        <v>24</v>
      </c>
    </row>
    <row r="25" spans="1:13" ht="16">
      <c r="A25" s="50" t="s">
        <v>120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3">
      <c r="A26" s="8" t="s">
        <v>23</v>
      </c>
      <c r="B26" s="7" t="s">
        <v>121</v>
      </c>
      <c r="C26" s="7" t="s">
        <v>122</v>
      </c>
      <c r="D26" s="7" t="s">
        <v>123</v>
      </c>
      <c r="E26" s="7" t="s">
        <v>206</v>
      </c>
      <c r="F26" s="7" t="s">
        <v>29</v>
      </c>
      <c r="G26" s="9" t="s">
        <v>32</v>
      </c>
      <c r="H26" s="10" t="s">
        <v>51</v>
      </c>
      <c r="I26" s="10" t="s">
        <v>51</v>
      </c>
      <c r="J26" s="8"/>
      <c r="K26" s="8" t="str">
        <f>"85,0"</f>
        <v>85,0</v>
      </c>
      <c r="L26" s="8" t="str">
        <f>"47,5150"</f>
        <v>47,5150</v>
      </c>
      <c r="M26" s="7"/>
    </row>
    <row r="27" spans="1:13">
      <c r="B27" s="5" t="s">
        <v>24</v>
      </c>
    </row>
  </sheetData>
  <mergeCells count="18">
    <mergeCell ref="A25:J25"/>
    <mergeCell ref="K3:K4"/>
    <mergeCell ref="L3:L4"/>
    <mergeCell ref="M3:M4"/>
    <mergeCell ref="A5:J5"/>
    <mergeCell ref="B3:B4"/>
    <mergeCell ref="A8:J8"/>
    <mergeCell ref="A11:J11"/>
    <mergeCell ref="A15:J15"/>
    <mergeCell ref="A18:J18"/>
    <mergeCell ref="A21:J21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0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5.5" style="6" customWidth="1"/>
    <col min="10" max="10" width="4.83203125" style="6" customWidth="1"/>
    <col min="11" max="11" width="10.5" style="25" bestFit="1" customWidth="1"/>
    <col min="12" max="12" width="8.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39" t="s">
        <v>182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201</v>
      </c>
      <c r="B3" s="51" t="s">
        <v>0</v>
      </c>
      <c r="C3" s="49" t="s">
        <v>202</v>
      </c>
      <c r="D3" s="49" t="s">
        <v>6</v>
      </c>
      <c r="E3" s="33" t="s">
        <v>203</v>
      </c>
      <c r="F3" s="33" t="s">
        <v>5</v>
      </c>
      <c r="G3" s="33" t="s">
        <v>8</v>
      </c>
      <c r="H3" s="33"/>
      <c r="I3" s="33"/>
      <c r="J3" s="33"/>
      <c r="K3" s="53" t="s">
        <v>90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54"/>
      <c r="L4" s="34"/>
      <c r="M4" s="36"/>
    </row>
    <row r="5" spans="1:13" ht="16">
      <c r="A5" s="37" t="s">
        <v>10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23</v>
      </c>
      <c r="B6" s="7" t="s">
        <v>69</v>
      </c>
      <c r="C6" s="7" t="s">
        <v>70</v>
      </c>
      <c r="D6" s="7" t="s">
        <v>71</v>
      </c>
      <c r="E6" s="7" t="s">
        <v>206</v>
      </c>
      <c r="F6" s="7" t="s">
        <v>29</v>
      </c>
      <c r="G6" s="9" t="s">
        <v>31</v>
      </c>
      <c r="H6" s="10" t="s">
        <v>72</v>
      </c>
      <c r="I6" s="10" t="s">
        <v>72</v>
      </c>
      <c r="J6" s="8"/>
      <c r="K6" s="26" t="str">
        <f>"80,0"</f>
        <v>80,0</v>
      </c>
      <c r="L6" s="8" t="str">
        <f>"69,6560"</f>
        <v>69,6560</v>
      </c>
      <c r="M6" s="7"/>
    </row>
    <row r="7" spans="1:13">
      <c r="B7" s="5" t="s">
        <v>24</v>
      </c>
    </row>
    <row r="8" spans="1:13" ht="16">
      <c r="A8" s="50" t="s">
        <v>36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23</v>
      </c>
      <c r="B9" s="7" t="s">
        <v>73</v>
      </c>
      <c r="C9" s="7" t="s">
        <v>74</v>
      </c>
      <c r="D9" s="7" t="s">
        <v>75</v>
      </c>
      <c r="E9" s="7" t="s">
        <v>204</v>
      </c>
      <c r="F9" s="7" t="s">
        <v>50</v>
      </c>
      <c r="G9" s="9" t="s">
        <v>33</v>
      </c>
      <c r="H9" s="9" t="s">
        <v>34</v>
      </c>
      <c r="I9" s="9" t="s">
        <v>76</v>
      </c>
      <c r="J9" s="8"/>
      <c r="K9" s="26" t="str">
        <f>"60,0"</f>
        <v>60,0</v>
      </c>
      <c r="L9" s="8" t="str">
        <f>"53,6040"</f>
        <v>53,6040</v>
      </c>
      <c r="M9" s="24" t="s">
        <v>169</v>
      </c>
    </row>
    <row r="10" spans="1:13">
      <c r="B10" s="5" t="s">
        <v>24</v>
      </c>
    </row>
    <row r="11" spans="1:13" ht="16">
      <c r="A11" s="50" t="s">
        <v>77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8" t="s">
        <v>91</v>
      </c>
      <c r="B12" s="7" t="s">
        <v>78</v>
      </c>
      <c r="C12" s="7" t="s">
        <v>193</v>
      </c>
      <c r="D12" s="7" t="s">
        <v>79</v>
      </c>
      <c r="E12" s="7" t="s">
        <v>208</v>
      </c>
      <c r="F12" s="7" t="s">
        <v>80</v>
      </c>
      <c r="G12" s="10" t="s">
        <v>65</v>
      </c>
      <c r="H12" s="10" t="s">
        <v>65</v>
      </c>
      <c r="I12" s="10" t="s">
        <v>65</v>
      </c>
      <c r="J12" s="8"/>
      <c r="K12" s="26">
        <v>0</v>
      </c>
      <c r="L12" s="8" t="str">
        <f>"0,0000"</f>
        <v>0,0000</v>
      </c>
      <c r="M12" s="7"/>
    </row>
    <row r="13" spans="1:13">
      <c r="B13" s="5" t="s">
        <v>24</v>
      </c>
    </row>
    <row r="14" spans="1:13" ht="16">
      <c r="A14" s="50" t="s">
        <v>10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3">
      <c r="A15" s="12" t="s">
        <v>23</v>
      </c>
      <c r="B15" s="11" t="s">
        <v>81</v>
      </c>
      <c r="C15" s="11" t="s">
        <v>82</v>
      </c>
      <c r="D15" s="11" t="s">
        <v>83</v>
      </c>
      <c r="E15" s="11" t="s">
        <v>206</v>
      </c>
      <c r="F15" s="11" t="s">
        <v>50</v>
      </c>
      <c r="G15" s="15" t="s">
        <v>56</v>
      </c>
      <c r="H15" s="16" t="s">
        <v>21</v>
      </c>
      <c r="I15" s="16" t="s">
        <v>57</v>
      </c>
      <c r="J15" s="12"/>
      <c r="K15" s="31" t="str">
        <f>"175,0"</f>
        <v>175,0</v>
      </c>
      <c r="L15" s="12" t="str">
        <f>"112,3675"</f>
        <v>112,3675</v>
      </c>
      <c r="M15" s="11"/>
    </row>
    <row r="16" spans="1:13">
      <c r="A16" s="14" t="s">
        <v>23</v>
      </c>
      <c r="B16" s="13" t="s">
        <v>84</v>
      </c>
      <c r="C16" s="13" t="s">
        <v>194</v>
      </c>
      <c r="D16" s="13" t="s">
        <v>85</v>
      </c>
      <c r="E16" s="13" t="s">
        <v>209</v>
      </c>
      <c r="F16" s="13" t="s">
        <v>29</v>
      </c>
      <c r="G16" s="17" t="s">
        <v>15</v>
      </c>
      <c r="H16" s="17" t="s">
        <v>86</v>
      </c>
      <c r="I16" s="14"/>
      <c r="J16" s="14"/>
      <c r="K16" s="32" t="str">
        <f>"187,5"</f>
        <v>187,5</v>
      </c>
      <c r="L16" s="14" t="str">
        <f>"140,0505"</f>
        <v>140,0505</v>
      </c>
      <c r="M16" s="13"/>
    </row>
    <row r="17" spans="1:13">
      <c r="B17" s="5" t="s">
        <v>24</v>
      </c>
    </row>
    <row r="18" spans="1:13" ht="16">
      <c r="A18" s="50" t="s">
        <v>60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3">
      <c r="A19" s="8" t="s">
        <v>91</v>
      </c>
      <c r="B19" s="7" t="s">
        <v>87</v>
      </c>
      <c r="C19" s="7" t="s">
        <v>88</v>
      </c>
      <c r="D19" s="7" t="s">
        <v>89</v>
      </c>
      <c r="E19" s="7" t="s">
        <v>206</v>
      </c>
      <c r="F19" s="7" t="s">
        <v>29</v>
      </c>
      <c r="G19" s="10" t="s">
        <v>17</v>
      </c>
      <c r="H19" s="10" t="s">
        <v>17</v>
      </c>
      <c r="I19" s="8"/>
      <c r="J19" s="8"/>
      <c r="K19" s="26">
        <v>0</v>
      </c>
      <c r="L19" s="8" t="str">
        <f>"0,0000"</f>
        <v>0,0000</v>
      </c>
      <c r="M19" s="7"/>
    </row>
    <row r="20" spans="1:13">
      <c r="B20" s="5" t="s">
        <v>24</v>
      </c>
    </row>
  </sheetData>
  <mergeCells count="16">
    <mergeCell ref="A8:J8"/>
    <mergeCell ref="A11:J11"/>
    <mergeCell ref="A14:J14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15.5" style="5" bestFit="1" customWidth="1"/>
    <col min="5" max="5" width="10" style="5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9.5" style="6" customWidth="1"/>
    <col min="13" max="13" width="15" style="5" customWidth="1"/>
    <col min="14" max="16384" width="9.1640625" style="3"/>
  </cols>
  <sheetData>
    <row r="1" spans="1:13" s="2" customFormat="1" ht="29" customHeight="1">
      <c r="A1" s="39" t="s">
        <v>183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201</v>
      </c>
      <c r="B3" s="51" t="s">
        <v>0</v>
      </c>
      <c r="C3" s="49" t="s">
        <v>202</v>
      </c>
      <c r="D3" s="49" t="s">
        <v>6</v>
      </c>
      <c r="E3" s="33" t="s">
        <v>203</v>
      </c>
      <c r="F3" s="33" t="s">
        <v>5</v>
      </c>
      <c r="G3" s="33" t="s">
        <v>8</v>
      </c>
      <c r="H3" s="33"/>
      <c r="I3" s="33"/>
      <c r="J3" s="33"/>
      <c r="K3" s="33" t="s">
        <v>90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60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91</v>
      </c>
      <c r="B6" s="7" t="s">
        <v>87</v>
      </c>
      <c r="C6" s="7" t="s">
        <v>88</v>
      </c>
      <c r="D6" s="7" t="s">
        <v>89</v>
      </c>
      <c r="E6" s="7" t="s">
        <v>206</v>
      </c>
      <c r="F6" s="7" t="s">
        <v>29</v>
      </c>
      <c r="G6" s="10" t="s">
        <v>168</v>
      </c>
      <c r="H6" s="10" t="s">
        <v>168</v>
      </c>
      <c r="I6" s="10" t="s">
        <v>168</v>
      </c>
      <c r="J6" s="8"/>
      <c r="K6" s="26">
        <v>0</v>
      </c>
      <c r="L6" s="8" t="str">
        <f>"0,0000"</f>
        <v>0,0000</v>
      </c>
      <c r="M6" s="24" t="s">
        <v>199</v>
      </c>
    </row>
    <row r="7" spans="1:13">
      <c r="B7" s="5" t="s">
        <v>24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1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39" t="s">
        <v>184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201</v>
      </c>
      <c r="B3" s="51" t="s">
        <v>0</v>
      </c>
      <c r="C3" s="49" t="s">
        <v>202</v>
      </c>
      <c r="D3" s="49" t="s">
        <v>6</v>
      </c>
      <c r="E3" s="33" t="s">
        <v>203</v>
      </c>
      <c r="F3" s="33" t="s">
        <v>5</v>
      </c>
      <c r="G3" s="33" t="s">
        <v>9</v>
      </c>
      <c r="H3" s="33"/>
      <c r="I3" s="33"/>
      <c r="J3" s="33"/>
      <c r="K3" s="33" t="s">
        <v>90</v>
      </c>
      <c r="L3" s="33" t="s">
        <v>3</v>
      </c>
      <c r="M3" s="35" t="s">
        <v>2</v>
      </c>
    </row>
    <row r="4" spans="1:13" s="1" customFormat="1" ht="21" customHeight="1" thickBot="1">
      <c r="A4" s="48"/>
      <c r="B4" s="5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25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23</v>
      </c>
      <c r="B6" s="7" t="s">
        <v>125</v>
      </c>
      <c r="C6" s="7" t="s">
        <v>126</v>
      </c>
      <c r="D6" s="7" t="s">
        <v>127</v>
      </c>
      <c r="E6" s="7" t="s">
        <v>206</v>
      </c>
      <c r="F6" s="7" t="s">
        <v>50</v>
      </c>
      <c r="G6" s="9" t="s">
        <v>31</v>
      </c>
      <c r="H6" s="9" t="s">
        <v>52</v>
      </c>
      <c r="I6" s="10" t="s">
        <v>128</v>
      </c>
      <c r="J6" s="8"/>
      <c r="K6" s="8" t="str">
        <f>"90,0"</f>
        <v>90,0</v>
      </c>
      <c r="L6" s="8" t="str">
        <f>"106,1910"</f>
        <v>106,1910</v>
      </c>
      <c r="M6" s="24" t="s">
        <v>172</v>
      </c>
    </row>
    <row r="7" spans="1:13">
      <c r="B7" s="5" t="s">
        <v>24</v>
      </c>
    </row>
    <row r="8" spans="1:13" ht="16">
      <c r="A8" s="50" t="s">
        <v>60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23</v>
      </c>
      <c r="B9" s="7" t="s">
        <v>129</v>
      </c>
      <c r="C9" s="7" t="s">
        <v>130</v>
      </c>
      <c r="D9" s="7" t="s">
        <v>131</v>
      </c>
      <c r="E9" s="7" t="s">
        <v>206</v>
      </c>
      <c r="F9" s="7" t="s">
        <v>29</v>
      </c>
      <c r="G9" s="9" t="s">
        <v>133</v>
      </c>
      <c r="H9" s="9" t="s">
        <v>134</v>
      </c>
      <c r="I9" s="10" t="s">
        <v>68</v>
      </c>
      <c r="J9" s="8"/>
      <c r="K9" s="8" t="str">
        <f>"240,0"</f>
        <v>240,0</v>
      </c>
      <c r="L9" s="8" t="str">
        <f>"146,8320"</f>
        <v>146,8320</v>
      </c>
      <c r="M9" s="7"/>
    </row>
    <row r="10" spans="1:13">
      <c r="B10" s="5" t="s">
        <v>24</v>
      </c>
    </row>
    <row r="11" spans="1:13">
      <c r="B11" s="5" t="s">
        <v>24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IPL ПЛ без экипировки ДК</vt:lpstr>
      <vt:lpstr>IPL ПЛ без экипировки</vt:lpstr>
      <vt:lpstr>IPL Двоеборье без экип ДК</vt:lpstr>
      <vt:lpstr>IPL Присед в бинтах ДК</vt:lpstr>
      <vt:lpstr>IPL Присед без экипировки ДК</vt:lpstr>
      <vt:lpstr>IPL Жим без экипировки ДК</vt:lpstr>
      <vt:lpstr>IPL Жим без экипировки</vt:lpstr>
      <vt:lpstr>СПР Жим софт многопетельная</vt:lpstr>
      <vt:lpstr>IPL Тяга без экипировки ДК</vt:lpstr>
      <vt:lpstr>СПР Пауэрспорт ДК</vt:lpstr>
      <vt:lpstr>СПР Подъем на бицепс ДК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2021-10-01T08:32:08Z</dcterms:modified>
</cp:coreProperties>
</file>