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Октябрь/"/>
    </mc:Choice>
  </mc:AlternateContent>
  <xr:revisionPtr revIDLastSave="0" documentId="13_ncr:1_{6368994C-B65B-8548-B995-9B751163EDCF}" xr6:coauthVersionLast="45" xr6:coauthVersionMax="45" xr10:uidLastSave="{00000000-0000-0000-0000-000000000000}"/>
  <bookViews>
    <workbookView xWindow="480" yWindow="460" windowWidth="28320" windowHeight="16140" activeTab="2" xr2:uid="{00000000-000D-0000-FFFF-FFFF00000000}"/>
  </bookViews>
  <sheets>
    <sheet name="WRPF ПЛ без экипировки" sheetId="5" r:id="rId1"/>
    <sheet name="WRPF Жим лежа без экип" sheetId="6" r:id="rId2"/>
    <sheet name="WRPF Тяга без экипировки" sheetId="7" r:id="rId3"/>
  </sheets>
  <definedNames>
    <definedName name="_FilterDatabase" localSheetId="0" hidden="1">'WRPF ПЛ без экипировки'!$A$1:$T$3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3" i="7" l="1"/>
  <c r="L63" i="7"/>
  <c r="M62" i="7"/>
  <c r="L62" i="7"/>
  <c r="M61" i="7"/>
  <c r="L61" i="7"/>
  <c r="M60" i="7"/>
  <c r="L60" i="7"/>
  <c r="M57" i="7"/>
  <c r="L57" i="7"/>
  <c r="M56" i="7"/>
  <c r="L56" i="7"/>
  <c r="M55" i="7"/>
  <c r="L55" i="7"/>
  <c r="M52" i="7"/>
  <c r="L52" i="7"/>
  <c r="M51" i="7"/>
  <c r="L51" i="7"/>
  <c r="M50" i="7"/>
  <c r="L50" i="7"/>
  <c r="M49" i="7"/>
  <c r="L49" i="7"/>
  <c r="M46" i="7"/>
  <c r="L46" i="7"/>
  <c r="M45" i="7"/>
  <c r="L45" i="7"/>
  <c r="M44" i="7"/>
  <c r="L44" i="7"/>
  <c r="M43" i="7"/>
  <c r="L43" i="7"/>
  <c r="M42" i="7"/>
  <c r="L42" i="7"/>
  <c r="M41" i="7"/>
  <c r="L41" i="7"/>
  <c r="M38" i="7"/>
  <c r="L38" i="7"/>
  <c r="M37" i="7"/>
  <c r="L37" i="7"/>
  <c r="M36" i="7"/>
  <c r="L36" i="7"/>
  <c r="M35" i="7"/>
  <c r="L35" i="7"/>
  <c r="M34" i="7"/>
  <c r="L34" i="7"/>
  <c r="M31" i="7"/>
  <c r="L31" i="7"/>
  <c r="M30" i="7"/>
  <c r="L30" i="7"/>
  <c r="M29" i="7"/>
  <c r="L29" i="7"/>
  <c r="M28" i="7"/>
  <c r="L28" i="7"/>
  <c r="M27" i="7"/>
  <c r="L27" i="7"/>
  <c r="M26" i="7"/>
  <c r="L26" i="7"/>
  <c r="M23" i="7"/>
  <c r="L23" i="7"/>
  <c r="M20" i="7"/>
  <c r="L20" i="7"/>
  <c r="M17" i="7"/>
  <c r="L17" i="7"/>
  <c r="M14" i="7"/>
  <c r="L14" i="7"/>
  <c r="M13" i="7"/>
  <c r="L13" i="7"/>
  <c r="M12" i="7"/>
  <c r="L12" i="7"/>
  <c r="M9" i="7"/>
  <c r="L9" i="7"/>
  <c r="M6" i="7"/>
  <c r="L6" i="7"/>
  <c r="M78" i="6"/>
  <c r="M77" i="6"/>
  <c r="L77" i="6"/>
  <c r="M76" i="6"/>
  <c r="M75" i="6"/>
  <c r="L75" i="6"/>
  <c r="M72" i="6"/>
  <c r="L72" i="6"/>
  <c r="M71" i="6"/>
  <c r="L71" i="6"/>
  <c r="M70" i="6"/>
  <c r="L70" i="6"/>
  <c r="M69" i="6"/>
  <c r="L69" i="6"/>
  <c r="M66" i="6"/>
  <c r="L66" i="6"/>
  <c r="M65" i="6"/>
  <c r="L65" i="6"/>
  <c r="M64" i="6"/>
  <c r="L64" i="6"/>
  <c r="M63" i="6"/>
  <c r="L63" i="6"/>
  <c r="M62" i="6"/>
  <c r="L62" i="6"/>
  <c r="M59" i="6"/>
  <c r="L59" i="6"/>
  <c r="M58" i="6"/>
  <c r="L58" i="6"/>
  <c r="M57" i="6"/>
  <c r="L57" i="6"/>
  <c r="M56" i="6"/>
  <c r="L56" i="6"/>
  <c r="M55" i="6"/>
  <c r="L55" i="6"/>
  <c r="M52" i="6"/>
  <c r="L52" i="6"/>
  <c r="M51" i="6"/>
  <c r="L51" i="6"/>
  <c r="M50" i="6"/>
  <c r="L50" i="6"/>
  <c r="M49" i="6"/>
  <c r="L49" i="6"/>
  <c r="M48" i="6"/>
  <c r="L48" i="6"/>
  <c r="M47" i="6"/>
  <c r="L47" i="6"/>
  <c r="M46" i="6"/>
  <c r="L46" i="6"/>
  <c r="M43" i="6"/>
  <c r="L43" i="6"/>
  <c r="M42" i="6"/>
  <c r="L42" i="6"/>
  <c r="M41" i="6"/>
  <c r="L41" i="6"/>
  <c r="M40" i="6"/>
  <c r="L40" i="6"/>
  <c r="M39" i="6"/>
  <c r="L39" i="6"/>
  <c r="M38" i="6"/>
  <c r="L38" i="6"/>
  <c r="M37" i="6"/>
  <c r="L37" i="6"/>
  <c r="M36" i="6"/>
  <c r="L36" i="6"/>
  <c r="M33" i="6"/>
  <c r="L33" i="6"/>
  <c r="M32" i="6"/>
  <c r="L32" i="6"/>
  <c r="M29" i="6"/>
  <c r="L29" i="6"/>
  <c r="M26" i="6"/>
  <c r="L26" i="6"/>
  <c r="M23" i="6"/>
  <c r="L23" i="6"/>
  <c r="M22" i="6"/>
  <c r="L22" i="6"/>
  <c r="M21" i="6"/>
  <c r="L21" i="6"/>
  <c r="M20" i="6"/>
  <c r="L20" i="6"/>
  <c r="M17" i="6"/>
  <c r="L17" i="6"/>
  <c r="M14" i="6"/>
  <c r="L14" i="6"/>
  <c r="M13" i="6"/>
  <c r="L13" i="6"/>
  <c r="M12" i="6"/>
  <c r="L12" i="6"/>
  <c r="M11" i="6"/>
  <c r="L11" i="6"/>
  <c r="M10" i="6"/>
  <c r="L10" i="6"/>
  <c r="M9" i="6"/>
  <c r="L9" i="6"/>
  <c r="M6" i="6"/>
  <c r="L6" i="6"/>
  <c r="U83" i="5"/>
  <c r="T83" i="5"/>
  <c r="U82" i="5"/>
  <c r="T82" i="5"/>
  <c r="U79" i="5"/>
  <c r="T79" i="5"/>
  <c r="U78" i="5"/>
  <c r="T78" i="5"/>
  <c r="U77" i="5"/>
  <c r="T77" i="5"/>
  <c r="U76" i="5"/>
  <c r="T76" i="5"/>
  <c r="U75" i="5"/>
  <c r="T75" i="5"/>
  <c r="U74" i="5"/>
  <c r="T74" i="5"/>
  <c r="U71" i="5"/>
  <c r="T71" i="5"/>
  <c r="U70" i="5"/>
  <c r="T70" i="5"/>
  <c r="U69" i="5"/>
  <c r="T69" i="5"/>
  <c r="U66" i="5"/>
  <c r="T66" i="5"/>
  <c r="U65" i="5"/>
  <c r="T65" i="5"/>
  <c r="U62" i="5"/>
  <c r="U61" i="5"/>
  <c r="U60" i="5"/>
  <c r="T60" i="5"/>
  <c r="U59" i="5"/>
  <c r="T59" i="5"/>
  <c r="U58" i="5"/>
  <c r="T58" i="5"/>
  <c r="U57" i="5"/>
  <c r="T57" i="5"/>
  <c r="U56" i="5"/>
  <c r="T56" i="5"/>
  <c r="U55" i="5"/>
  <c r="T55" i="5"/>
  <c r="U54" i="5"/>
  <c r="T54" i="5"/>
  <c r="U51" i="5"/>
  <c r="T51" i="5"/>
  <c r="U50" i="5"/>
  <c r="T50" i="5"/>
  <c r="U49" i="5"/>
  <c r="T49" i="5"/>
  <c r="U46" i="5"/>
  <c r="T46" i="5"/>
  <c r="U43" i="5"/>
  <c r="T43" i="5"/>
  <c r="U40" i="5"/>
  <c r="T40" i="5"/>
  <c r="U37" i="5"/>
  <c r="T37" i="5"/>
  <c r="U34" i="5"/>
  <c r="T34" i="5"/>
  <c r="U31" i="5"/>
  <c r="T31" i="5"/>
  <c r="U30" i="5"/>
  <c r="T30" i="5"/>
  <c r="U29" i="5"/>
  <c r="T29" i="5"/>
  <c r="U28" i="5"/>
  <c r="T28" i="5"/>
  <c r="U25" i="5"/>
  <c r="T25" i="5"/>
  <c r="U24" i="5"/>
  <c r="T24" i="5"/>
  <c r="U23" i="5"/>
  <c r="T23" i="5"/>
  <c r="U22" i="5"/>
  <c r="T22" i="5"/>
  <c r="U19" i="5"/>
  <c r="T19" i="5"/>
  <c r="U16" i="5"/>
  <c r="U13" i="5"/>
  <c r="T13" i="5"/>
  <c r="U10" i="5"/>
  <c r="T10" i="5"/>
  <c r="U7" i="5"/>
  <c r="T7" i="5"/>
  <c r="U6" i="5"/>
  <c r="T6" i="5"/>
</calcChain>
</file>

<file path=xl/sharedStrings.xml><?xml version="1.0" encoding="utf-8"?>
<sst xmlns="http://schemas.openxmlformats.org/spreadsheetml/2006/main" count="2064" uniqueCount="511">
  <si>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</si>
  <si>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</si>
  <si>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</si>
  <si>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</si>
  <si>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</si>
  <si>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</si>
  <si>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</si>
  <si>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</si>
  <si>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</si>
  <si>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</si>
  <si>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44</t>
  </si>
  <si>
    <t>Котенева Виктория</t>
  </si>
  <si>
    <t>Юниорки (15.01.2001)/20</t>
  </si>
  <si>
    <t>42,80</t>
  </si>
  <si>
    <t xml:space="preserve">POWER GYM </t>
  </si>
  <si>
    <t xml:space="preserve">Новоалтайск/Алтайский край </t>
  </si>
  <si>
    <t>70,0</t>
  </si>
  <si>
    <t>75,0</t>
  </si>
  <si>
    <t>77,5</t>
  </si>
  <si>
    <t>42,5</t>
  </si>
  <si>
    <t>45,0</t>
  </si>
  <si>
    <t>47,5</t>
  </si>
  <si>
    <t>105,0</t>
  </si>
  <si>
    <t>110,0</t>
  </si>
  <si>
    <t xml:space="preserve">Полосин С. </t>
  </si>
  <si>
    <t>Открытая (15.01.2001)/20</t>
  </si>
  <si>
    <t>ВЕСОВАЯ КАТЕГОРИЯ   48</t>
  </si>
  <si>
    <t>Зайникаева Ксения</t>
  </si>
  <si>
    <t>46,10</t>
  </si>
  <si>
    <t xml:space="preserve">Рельеф </t>
  </si>
  <si>
    <t>55,0</t>
  </si>
  <si>
    <t>60,0</t>
  </si>
  <si>
    <t>65,0</t>
  </si>
  <si>
    <t>37,5</t>
  </si>
  <si>
    <t>85,0</t>
  </si>
  <si>
    <t>90,0</t>
  </si>
  <si>
    <t>92,5</t>
  </si>
  <si>
    <t xml:space="preserve">Ефимов А. </t>
  </si>
  <si>
    <t>ВЕСОВАЯ КАТЕГОРИЯ   52</t>
  </si>
  <si>
    <t>Месеча Людмила</t>
  </si>
  <si>
    <t>Открытая (20.05.1994)/27</t>
  </si>
  <si>
    <t>49,30</t>
  </si>
  <si>
    <t xml:space="preserve">Стальной медведь </t>
  </si>
  <si>
    <t xml:space="preserve">Новосибирск/Новосибирская область </t>
  </si>
  <si>
    <t>62,5</t>
  </si>
  <si>
    <t>67,5</t>
  </si>
  <si>
    <t>50,0</t>
  </si>
  <si>
    <t>102,5</t>
  </si>
  <si>
    <t>ВЕСОВАЯ КАТЕГОРИЯ   56</t>
  </si>
  <si>
    <t>Рассказова Анастасия</t>
  </si>
  <si>
    <t>53,20</t>
  </si>
  <si>
    <t xml:space="preserve">Витязь </t>
  </si>
  <si>
    <t xml:space="preserve">Рубцовск/Алтайский край </t>
  </si>
  <si>
    <t>52,5</t>
  </si>
  <si>
    <t>27,5</t>
  </si>
  <si>
    <t>72,5</t>
  </si>
  <si>
    <t xml:space="preserve">Дубцов С. </t>
  </si>
  <si>
    <t>Павлова Евгения</t>
  </si>
  <si>
    <t>Открытая (21.08.1987)/34</t>
  </si>
  <si>
    <t>54,80</t>
  </si>
  <si>
    <t xml:space="preserve">АРМИЯ </t>
  </si>
  <si>
    <t xml:space="preserve">Барнаул/Алтайский край </t>
  </si>
  <si>
    <t>120,0</t>
  </si>
  <si>
    <t>125,0</t>
  </si>
  <si>
    <t xml:space="preserve">Куропаткин А. </t>
  </si>
  <si>
    <t>ВЕСОВАЯ КАТЕГОРИЯ   60</t>
  </si>
  <si>
    <t>Дьяконова Ксения</t>
  </si>
  <si>
    <t>58,90</t>
  </si>
  <si>
    <t>100,0</t>
  </si>
  <si>
    <t xml:space="preserve">Кузякин В. </t>
  </si>
  <si>
    <t>Лобцева Юлия</t>
  </si>
  <si>
    <t>58,80</t>
  </si>
  <si>
    <t>80,0</t>
  </si>
  <si>
    <t>Рачковская Мария</t>
  </si>
  <si>
    <t>Открытая (17.11.1996)/24</t>
  </si>
  <si>
    <t>60,00</t>
  </si>
  <si>
    <t xml:space="preserve">Атлетик </t>
  </si>
  <si>
    <t>115,0</t>
  </si>
  <si>
    <t>117,5</t>
  </si>
  <si>
    <t>57,5</t>
  </si>
  <si>
    <t>132,5</t>
  </si>
  <si>
    <t xml:space="preserve">Кулешов М. </t>
  </si>
  <si>
    <t>Камнева Елена</t>
  </si>
  <si>
    <t>Открытая (24.03.1988)/33</t>
  </si>
  <si>
    <t>59,40</t>
  </si>
  <si>
    <t>95,0</t>
  </si>
  <si>
    <t>130,0</t>
  </si>
  <si>
    <t>135,0</t>
  </si>
  <si>
    <t xml:space="preserve">Пахомов П. </t>
  </si>
  <si>
    <t>ВЕСОВАЯ КАТЕГОРИЯ   67.5</t>
  </si>
  <si>
    <t>Фомина Дарья</t>
  </si>
  <si>
    <t>Юниорки (12.04.2001)/20</t>
  </si>
  <si>
    <t>67,20</t>
  </si>
  <si>
    <t xml:space="preserve">Ганш Е. </t>
  </si>
  <si>
    <t>Волобуева Вера</t>
  </si>
  <si>
    <t>Открытая (23.03.1957)/64</t>
  </si>
  <si>
    <t>64,70</t>
  </si>
  <si>
    <t>122,5</t>
  </si>
  <si>
    <t>140,0</t>
  </si>
  <si>
    <t>Чакичева Анастасия</t>
  </si>
  <si>
    <t>Открытая (18.11.1986)/34</t>
  </si>
  <si>
    <t>67,00</t>
  </si>
  <si>
    <t>ВЕСОВАЯ КАТЕГОРИЯ   75</t>
  </si>
  <si>
    <t>Чудная Оксана</t>
  </si>
  <si>
    <t>73,50</t>
  </si>
  <si>
    <t>107,5</t>
  </si>
  <si>
    <t>127,5</t>
  </si>
  <si>
    <t>ВЕСОВАЯ КАТЕГОРИЯ   82.5</t>
  </si>
  <si>
    <t>Зотова Ирина</t>
  </si>
  <si>
    <t>Открытая (29.11.1973)/47</t>
  </si>
  <si>
    <t>79,00</t>
  </si>
  <si>
    <t>150,0</t>
  </si>
  <si>
    <t>157,5</t>
  </si>
  <si>
    <t>165,0</t>
  </si>
  <si>
    <t>97,5</t>
  </si>
  <si>
    <t>170,0</t>
  </si>
  <si>
    <t>180,0</t>
  </si>
  <si>
    <t>187,5</t>
  </si>
  <si>
    <t>ВЕСОВАЯ КАТЕГОРИЯ   90</t>
  </si>
  <si>
    <t>Водяникова Оксана</t>
  </si>
  <si>
    <t>Открытая (29.02.1972)/49</t>
  </si>
  <si>
    <t>89,30</t>
  </si>
  <si>
    <t>147,5</t>
  </si>
  <si>
    <t>Морозов Александр</t>
  </si>
  <si>
    <t>55,90</t>
  </si>
  <si>
    <t xml:space="preserve">Морозов А. </t>
  </si>
  <si>
    <t>Ушков Павел</t>
  </si>
  <si>
    <t>58,10</t>
  </si>
  <si>
    <t>Чепурнов Виталий</t>
  </si>
  <si>
    <t>62,60</t>
  </si>
  <si>
    <t>112,5</t>
  </si>
  <si>
    <t>152,5</t>
  </si>
  <si>
    <t>Зайцев Данил</t>
  </si>
  <si>
    <t>62,80</t>
  </si>
  <si>
    <t>82,5</t>
  </si>
  <si>
    <t>145,0</t>
  </si>
  <si>
    <t>Куликов Данил</t>
  </si>
  <si>
    <t>66,60</t>
  </si>
  <si>
    <t>Санаров Дмитрий</t>
  </si>
  <si>
    <t>70,80</t>
  </si>
  <si>
    <t>185,0</t>
  </si>
  <si>
    <t>190,0</t>
  </si>
  <si>
    <t>200,0</t>
  </si>
  <si>
    <t>Артемов Данил</t>
  </si>
  <si>
    <t>75,00</t>
  </si>
  <si>
    <t>Мошкин Денис</t>
  </si>
  <si>
    <t>Юниоры (15.11.2000)/20</t>
  </si>
  <si>
    <t>73,20</t>
  </si>
  <si>
    <t>175,0</t>
  </si>
  <si>
    <t>210,0</t>
  </si>
  <si>
    <t>220,0</t>
  </si>
  <si>
    <t>Белоуско Константин</t>
  </si>
  <si>
    <t>Юниоры (27.07.2001)/20</t>
  </si>
  <si>
    <t>74,30</t>
  </si>
  <si>
    <t xml:space="preserve">Рельеф Б </t>
  </si>
  <si>
    <t>177,5</t>
  </si>
  <si>
    <t xml:space="preserve">Бессонов А. </t>
  </si>
  <si>
    <t>Открытая (15.11.2000)/20</t>
  </si>
  <si>
    <t>Открытая (07.06.2003)/18</t>
  </si>
  <si>
    <t>Косов Кирилл</t>
  </si>
  <si>
    <t>Открытая (09.07.2003)/18</t>
  </si>
  <si>
    <t>74,70</t>
  </si>
  <si>
    <t>160,0</t>
  </si>
  <si>
    <t>Прохода Владимир</t>
  </si>
  <si>
    <t>Открытая (28.02.1980)/41</t>
  </si>
  <si>
    <t>70,60</t>
  </si>
  <si>
    <t>155,0</t>
  </si>
  <si>
    <t>Постников Евгений</t>
  </si>
  <si>
    <t>80,00</t>
  </si>
  <si>
    <t>Меннер Марсель</t>
  </si>
  <si>
    <t>Открытая (10.10.1994)/26</t>
  </si>
  <si>
    <t>82,40</t>
  </si>
  <si>
    <t xml:space="preserve">АлтГПУ </t>
  </si>
  <si>
    <t>195,0</t>
  </si>
  <si>
    <t>202,5</t>
  </si>
  <si>
    <t>142,5</t>
  </si>
  <si>
    <t>215,0</t>
  </si>
  <si>
    <t>225,0</t>
  </si>
  <si>
    <t xml:space="preserve">Тактаев А. </t>
  </si>
  <si>
    <t>Пустовойтов Никита</t>
  </si>
  <si>
    <t>86,80</t>
  </si>
  <si>
    <t>Куропаткин Антон</t>
  </si>
  <si>
    <t>Открытая (21.11.1984)/36</t>
  </si>
  <si>
    <t>87,50</t>
  </si>
  <si>
    <t>250,0</t>
  </si>
  <si>
    <t>260,0</t>
  </si>
  <si>
    <t>270,0</t>
  </si>
  <si>
    <t>275,0</t>
  </si>
  <si>
    <t>285,0</t>
  </si>
  <si>
    <t>Кобылинский Сергей</t>
  </si>
  <si>
    <t>Открытая (01.06.1992)/29</t>
  </si>
  <si>
    <t>90,00</t>
  </si>
  <si>
    <t>172,5</t>
  </si>
  <si>
    <t>235,0</t>
  </si>
  <si>
    <t>240,0</t>
  </si>
  <si>
    <t>ВЕСОВАЯ КАТЕГОРИЯ   100</t>
  </si>
  <si>
    <t>Борисов Роман</t>
  </si>
  <si>
    <t>97,00</t>
  </si>
  <si>
    <t>Векман Валерий</t>
  </si>
  <si>
    <t>Открытая (07.07.1997)/24</t>
  </si>
  <si>
    <t>97,80</t>
  </si>
  <si>
    <t>230,0</t>
  </si>
  <si>
    <t>252,5</t>
  </si>
  <si>
    <t>245,0</t>
  </si>
  <si>
    <t xml:space="preserve">Лично </t>
  </si>
  <si>
    <t>Кругов Игорь</t>
  </si>
  <si>
    <t>Открытая (15.02.1971)/50</t>
  </si>
  <si>
    <t>98,00</t>
  </si>
  <si>
    <t>205,0</t>
  </si>
  <si>
    <t>Кулешов Михаил</t>
  </si>
  <si>
    <t>Открытая (29.09.1982)/39</t>
  </si>
  <si>
    <t>137,5</t>
  </si>
  <si>
    <t>217,5</t>
  </si>
  <si>
    <t>Овсиенко Дмитрий</t>
  </si>
  <si>
    <t>Открытая (07.06.1989)/32</t>
  </si>
  <si>
    <t>96,80</t>
  </si>
  <si>
    <t>ВЕСОВАЯ КАТЕГОРИЯ   125</t>
  </si>
  <si>
    <t>Золотоверхов Иван</t>
  </si>
  <si>
    <t>Открытая (28.02.1990)/31</t>
  </si>
  <si>
    <t>119,80</t>
  </si>
  <si>
    <t>257,5</t>
  </si>
  <si>
    <t>267,5</t>
  </si>
  <si>
    <t>Пахомов Павел</t>
  </si>
  <si>
    <t>Открытая (02.04.1986)/35</t>
  </si>
  <si>
    <t>117,40</t>
  </si>
  <si>
    <t xml:space="preserve">Абсолютный зачёт </t>
  </si>
  <si>
    <t xml:space="preserve">Женщины </t>
  </si>
  <si>
    <t xml:space="preserve">Девушки </t>
  </si>
  <si>
    <t xml:space="preserve">ФИО </t>
  </si>
  <si>
    <t xml:space="preserve">Возрастная группа </t>
  </si>
  <si>
    <t xml:space="preserve">Сумма </t>
  </si>
  <si>
    <t xml:space="preserve">Wilks </t>
  </si>
  <si>
    <t xml:space="preserve">Юноши 17-19 </t>
  </si>
  <si>
    <t>48</t>
  </si>
  <si>
    <t>272,7200</t>
  </si>
  <si>
    <t>60</t>
  </si>
  <si>
    <t>227,5</t>
  </si>
  <si>
    <t>257,3025</t>
  </si>
  <si>
    <t>197,5</t>
  </si>
  <si>
    <t>223,6688</t>
  </si>
  <si>
    <t xml:space="preserve">Юниоры </t>
  </si>
  <si>
    <t>67.5</t>
  </si>
  <si>
    <t xml:space="preserve">Открытая </t>
  </si>
  <si>
    <t>82.5</t>
  </si>
  <si>
    <t>442,5</t>
  </si>
  <si>
    <t>407,7638</t>
  </si>
  <si>
    <t>332,5</t>
  </si>
  <si>
    <t>350,0228</t>
  </si>
  <si>
    <t>312,5</t>
  </si>
  <si>
    <t>348,4062</t>
  </si>
  <si>
    <t xml:space="preserve">Мастера </t>
  </si>
  <si>
    <t>75</t>
  </si>
  <si>
    <t xml:space="preserve">Мужчины </t>
  </si>
  <si>
    <t xml:space="preserve">Юноши </t>
  </si>
  <si>
    <t>487,5</t>
  </si>
  <si>
    <t>362,2125</t>
  </si>
  <si>
    <t>273,0490</t>
  </si>
  <si>
    <t>330,0</t>
  </si>
  <si>
    <t>270,2370</t>
  </si>
  <si>
    <t>90</t>
  </si>
  <si>
    <t>695,0</t>
  </si>
  <si>
    <t>450,2905</t>
  </si>
  <si>
    <t>100</t>
  </si>
  <si>
    <t>647,5</t>
  </si>
  <si>
    <t>397,6945</t>
  </si>
  <si>
    <t>610,0</t>
  </si>
  <si>
    <t>374,2960</t>
  </si>
  <si>
    <t>1</t>
  </si>
  <si>
    <t/>
  </si>
  <si>
    <t>-</t>
  </si>
  <si>
    <t>2</t>
  </si>
  <si>
    <t>3</t>
  </si>
  <si>
    <t>4</t>
  </si>
  <si>
    <t>Новикова Елизавета</t>
  </si>
  <si>
    <t>55,60</t>
  </si>
  <si>
    <t>30,0</t>
  </si>
  <si>
    <t>Анищенко Екатерина</t>
  </si>
  <si>
    <t>Юниорки (11.10.2000)/20</t>
  </si>
  <si>
    <t>Вишняк Анна</t>
  </si>
  <si>
    <t>Открытая (12.12.1984)/36</t>
  </si>
  <si>
    <t>56,00</t>
  </si>
  <si>
    <t>Векман Екатерина</t>
  </si>
  <si>
    <t>Открытая (06.09.1993)/28</t>
  </si>
  <si>
    <t>54,20</t>
  </si>
  <si>
    <t>Моргачева Юлия</t>
  </si>
  <si>
    <t>Открытая (06.10.1978)/42</t>
  </si>
  <si>
    <t>55,80</t>
  </si>
  <si>
    <t xml:space="preserve">Коломов Д. </t>
  </si>
  <si>
    <t>Шульгина Карина</t>
  </si>
  <si>
    <t>Открытая (19.05.1995)/26</t>
  </si>
  <si>
    <t>Ускова Мария</t>
  </si>
  <si>
    <t>Открытая (12.08.1995)/26</t>
  </si>
  <si>
    <t>61,70</t>
  </si>
  <si>
    <t>Массольд Оксана</t>
  </si>
  <si>
    <t>Открытая (27.06.1982)/39</t>
  </si>
  <si>
    <t>Анищенко Оксана</t>
  </si>
  <si>
    <t>71,40</t>
  </si>
  <si>
    <t>Ефремова Татьяна</t>
  </si>
  <si>
    <t>72,20</t>
  </si>
  <si>
    <t>Пантелеймонова Екатерина</t>
  </si>
  <si>
    <t>Открытая (22.09.1997)/24</t>
  </si>
  <si>
    <t>83,30</t>
  </si>
  <si>
    <t>35,0</t>
  </si>
  <si>
    <t>40,0</t>
  </si>
  <si>
    <t>Таранич Иван</t>
  </si>
  <si>
    <t>34,40</t>
  </si>
  <si>
    <t>20,0</t>
  </si>
  <si>
    <t>22,5</t>
  </si>
  <si>
    <t>25,0</t>
  </si>
  <si>
    <t>Карелов Владислав</t>
  </si>
  <si>
    <t>65,70</t>
  </si>
  <si>
    <t xml:space="preserve">АГАУ </t>
  </si>
  <si>
    <t xml:space="preserve">Клюкин Д. </t>
  </si>
  <si>
    <t>Клочков Александр</t>
  </si>
  <si>
    <t>Дубцов Сергей</t>
  </si>
  <si>
    <t>Юниоры (09.01.1998)/23</t>
  </si>
  <si>
    <t>73,00</t>
  </si>
  <si>
    <t>Панов Даниил</t>
  </si>
  <si>
    <t>Юниоры (09.02.2001)/20</t>
  </si>
  <si>
    <t>74,00</t>
  </si>
  <si>
    <t>Открытая (09.01.1998)/23</t>
  </si>
  <si>
    <t>Кожевников Дмитрий</t>
  </si>
  <si>
    <t>Открытая (14.04.2000)/21</t>
  </si>
  <si>
    <t>74,10</t>
  </si>
  <si>
    <t>Агафонов Артём</t>
  </si>
  <si>
    <t>Открытая (27.10.1991)/29</t>
  </si>
  <si>
    <t>69,80</t>
  </si>
  <si>
    <t>Открытая (09.02.2001)/20</t>
  </si>
  <si>
    <t>Моисеенко Максим</t>
  </si>
  <si>
    <t>Открытая (16.09.1992)/29</t>
  </si>
  <si>
    <t>70,20</t>
  </si>
  <si>
    <t>Васильев Данил</t>
  </si>
  <si>
    <t>77,40</t>
  </si>
  <si>
    <t>Гуляев Илья</t>
  </si>
  <si>
    <t>Юниоры (27.07.2000)/21</t>
  </si>
  <si>
    <t>80,50</t>
  </si>
  <si>
    <t>Карпунин Кирилл</t>
  </si>
  <si>
    <t>Открытая (29.12.1991)/29</t>
  </si>
  <si>
    <t>80,80</t>
  </si>
  <si>
    <t>Выходцев Андрей</t>
  </si>
  <si>
    <t>Открытая (06.06.1996)/25</t>
  </si>
  <si>
    <t>81,70</t>
  </si>
  <si>
    <t>Отмашкин Евгений</t>
  </si>
  <si>
    <t>Открытая (04.02.1993)/28</t>
  </si>
  <si>
    <t>Открытая (27.07.2000)/21</t>
  </si>
  <si>
    <t>Парамонов Александр</t>
  </si>
  <si>
    <t>Открытая (06.05.1985)/36</t>
  </si>
  <si>
    <t>82,10</t>
  </si>
  <si>
    <t>Тюменцев Роман</t>
  </si>
  <si>
    <t>87,30</t>
  </si>
  <si>
    <t>Думасов Максим</t>
  </si>
  <si>
    <t>Касьяненко Григорий</t>
  </si>
  <si>
    <t>Открытая (28.03.1990)/31</t>
  </si>
  <si>
    <t>88,30</t>
  </si>
  <si>
    <t>Першин Александр</t>
  </si>
  <si>
    <t>Открытая (24.08.1997)/24</t>
  </si>
  <si>
    <t>89,00</t>
  </si>
  <si>
    <t>Климов Алексей</t>
  </si>
  <si>
    <t>Открытая (27.12.1984)/36</t>
  </si>
  <si>
    <t>88,20</t>
  </si>
  <si>
    <t xml:space="preserve">Розбах Д. </t>
  </si>
  <si>
    <t>Артемов Максим</t>
  </si>
  <si>
    <t>Открытая (11.10.1988)/32</t>
  </si>
  <si>
    <t>98,40</t>
  </si>
  <si>
    <t>Савченко Дмитрий</t>
  </si>
  <si>
    <t>Открытая (03.08.1981)/40</t>
  </si>
  <si>
    <t>90,80</t>
  </si>
  <si>
    <t>Логушкин Владимир</t>
  </si>
  <si>
    <t>98,90</t>
  </si>
  <si>
    <t>ВЕСОВАЯ КАТЕГОРИЯ   110</t>
  </si>
  <si>
    <t>Гантимуров Александр</t>
  </si>
  <si>
    <t>Открытая (19.06.1985)/36</t>
  </si>
  <si>
    <t>109,60</t>
  </si>
  <si>
    <t>212,5</t>
  </si>
  <si>
    <t>Филимонов Евгений</t>
  </si>
  <si>
    <t>Открытая (21.04.1981)/40</t>
  </si>
  <si>
    <t>105,60</t>
  </si>
  <si>
    <t>Михеда Алексей</t>
  </si>
  <si>
    <t>107,50</t>
  </si>
  <si>
    <t>Шестунов Александр</t>
  </si>
  <si>
    <t>Открытая (03.04.1981)/40</t>
  </si>
  <si>
    <t>121,00</t>
  </si>
  <si>
    <t xml:space="preserve">Змеиногорск/Алтайский край </t>
  </si>
  <si>
    <t>Соседов Игорь</t>
  </si>
  <si>
    <t>124,30</t>
  </si>
  <si>
    <t>167,5</t>
  </si>
  <si>
    <t xml:space="preserve">Результат </t>
  </si>
  <si>
    <t>56</t>
  </si>
  <si>
    <t>123,5430</t>
  </si>
  <si>
    <t>75,4438</t>
  </si>
  <si>
    <t>73,6492</t>
  </si>
  <si>
    <t>103,5120</t>
  </si>
  <si>
    <t>91,8000</t>
  </si>
  <si>
    <t>82,7195</t>
  </si>
  <si>
    <t>110</t>
  </si>
  <si>
    <t>125,2050</t>
  </si>
  <si>
    <t>109,5990</t>
  </si>
  <si>
    <t>107,3520</t>
  </si>
  <si>
    <t>102,2461</t>
  </si>
  <si>
    <t>125</t>
  </si>
  <si>
    <t>92,5579</t>
  </si>
  <si>
    <t>Результат</t>
  </si>
  <si>
    <t>5</t>
  </si>
  <si>
    <t>Казакова Альбина</t>
  </si>
  <si>
    <t>Козлов Никита</t>
  </si>
  <si>
    <t>66,00</t>
  </si>
  <si>
    <t>Витхин Александр</t>
  </si>
  <si>
    <t>Открытая (06.06.1992)/29</t>
  </si>
  <si>
    <t>Аршинов Руслан</t>
  </si>
  <si>
    <t>Открытая (09.11.1991)/29</t>
  </si>
  <si>
    <t>67,30</t>
  </si>
  <si>
    <t>Зверев Лев</t>
  </si>
  <si>
    <t>79,10</t>
  </si>
  <si>
    <t>Чукмаров Азис</t>
  </si>
  <si>
    <t>82,50</t>
  </si>
  <si>
    <t>Гусилетов Андрей</t>
  </si>
  <si>
    <t>Юниоры (28.10.1999)/21</t>
  </si>
  <si>
    <t>80,70</t>
  </si>
  <si>
    <t>Открытая (28.10.1999)/21</t>
  </si>
  <si>
    <t>Бочаров Денис</t>
  </si>
  <si>
    <t>Юниоры (21.11.1997)/23</t>
  </si>
  <si>
    <t>84,40</t>
  </si>
  <si>
    <t>Триппель Денис</t>
  </si>
  <si>
    <t>Юниоры (29.09.1999)/22</t>
  </si>
  <si>
    <t>87,00</t>
  </si>
  <si>
    <t>Открытая (21.11.1997)/23</t>
  </si>
  <si>
    <t>Фролов Алексей</t>
  </si>
  <si>
    <t>98,10</t>
  </si>
  <si>
    <t>Рыжков Егор</t>
  </si>
  <si>
    <t>Открытая (20.03.1994)/27</t>
  </si>
  <si>
    <t>117,90</t>
  </si>
  <si>
    <t>310,0</t>
  </si>
  <si>
    <t>325,0</t>
  </si>
  <si>
    <t>335,0</t>
  </si>
  <si>
    <t>290,0</t>
  </si>
  <si>
    <t>200,0220</t>
  </si>
  <si>
    <t>147,7242</t>
  </si>
  <si>
    <t>143,6040</t>
  </si>
  <si>
    <t>141,1700</t>
  </si>
  <si>
    <t>121,1270</t>
  </si>
  <si>
    <t>120,3300</t>
  </si>
  <si>
    <t>156,1700</t>
  </si>
  <si>
    <t>142,1150</t>
  </si>
  <si>
    <t>107,2335</t>
  </si>
  <si>
    <t>187,6550</t>
  </si>
  <si>
    <t>177,8780</t>
  </si>
  <si>
    <t>Девушки (12.03.2008)/13</t>
  </si>
  <si>
    <t>Девушки (28.03.2007)/14</t>
  </si>
  <si>
    <t>Мастера (30.05.1977)/44</t>
  </si>
  <si>
    <t>Юноши (15.07.2004)/17</t>
  </si>
  <si>
    <t>Юноши (05.10.2003)/17</t>
  </si>
  <si>
    <t>Юноши (24.09.2004)/17</t>
  </si>
  <si>
    <t>Юноши (29.07.2006)/15</t>
  </si>
  <si>
    <t>Юноши (07.06.2003)/18</t>
  </si>
  <si>
    <t>Юноши (19.06.2006)/15</t>
  </si>
  <si>
    <t>Юноши (08.03.2004)/17</t>
  </si>
  <si>
    <t>Юноши (04.11.2002)/18</t>
  </si>
  <si>
    <t>Юноши (13.02.2003)/18</t>
  </si>
  <si>
    <t>Юноши (23.01.2006)/15</t>
  </si>
  <si>
    <t>Юноши (26.04.2008)/13</t>
  </si>
  <si>
    <t>Мастера (01.03.1968)/53</t>
  </si>
  <si>
    <t>Мастера (03.04.1981)/40</t>
  </si>
  <si>
    <t>Юниоры</t>
  </si>
  <si>
    <t>Мастера</t>
  </si>
  <si>
    <t>Девушки (13.09.2004)/17</t>
  </si>
  <si>
    <t>Мастера (06.11.1972)/48</t>
  </si>
  <si>
    <t>Мастера (01.04.1975)/46</t>
  </si>
  <si>
    <t>Юноши (02.03.2013)/8</t>
  </si>
  <si>
    <t>Юноши (11.10.2001)/19</t>
  </si>
  <si>
    <t>Юноши (31.10.2005)/15</t>
  </si>
  <si>
    <t>Юноши (01.09.2005)/16</t>
  </si>
  <si>
    <t>Мастера (03.08.1981)/40</t>
  </si>
  <si>
    <t>Мастера (15.05.1959)/62</t>
  </si>
  <si>
    <t>Мастера (21.04.1981)/40</t>
  </si>
  <si>
    <t>Мастера (31.07.1975)/46</t>
  </si>
  <si>
    <t>Мастера (21.08.1979)/42</t>
  </si>
  <si>
    <t>Девушки (06.02.2004)/17</t>
  </si>
  <si>
    <t>Девушки (27.08.2002)/19</t>
  </si>
  <si>
    <t>Девушки (20.07.2005)/16</t>
  </si>
  <si>
    <t>Мастера (23.03.1957)/64</t>
  </si>
  <si>
    <t>Юноши (09.01.2008)/13</t>
  </si>
  <si>
    <t>Юноши (04.12.2003)/17</t>
  </si>
  <si>
    <t>Юноши (13.04.2004)/17</t>
  </si>
  <si>
    <t>Мастера (28.02.1980)/41</t>
  </si>
  <si>
    <t>Юноши (12.08.2005)/16</t>
  </si>
  <si>
    <t>Мастера (15.02.1971)/50</t>
  </si>
  <si>
    <t>Юноши</t>
  </si>
  <si>
    <t>POWER GYM</t>
  </si>
  <si>
    <t xml:space="preserve"> POWER GYM</t>
  </si>
  <si>
    <t>ВОЛКИ</t>
  </si>
  <si>
    <t>Быховец А.</t>
  </si>
  <si>
    <t xml:space="preserve"> </t>
  </si>
  <si>
    <t>Рельеф А</t>
  </si>
  <si>
    <t>Рельеф Б</t>
  </si>
  <si>
    <t>Сакович В.</t>
  </si>
  <si>
    <t>Шеслер К .</t>
  </si>
  <si>
    <t xml:space="preserve">Сакович В. </t>
  </si>
  <si>
    <t>Рыжков Е.</t>
  </si>
  <si>
    <t>Гантимуров А.</t>
  </si>
  <si>
    <t>II Открытый Чемпионат города Новоалтайска
WRPF любители Пауэрлифтинг без экипировки
Новоалтайск/Алтайский край, 3 октября 2021 года</t>
  </si>
  <si>
    <t>II Открытый Чемпионат города Новоалтайска
WRPF любители Жим лежа без экипировки
Новоалтайск/Алтайский край, 3 октября 2021 года</t>
  </si>
  <si>
    <t>II Открытый Чемпионат города Новоалтайска
WRPF любители Становая тяга без экипировки
Новоалтайск/Алтайский край, 3 октября 2021 года</t>
  </si>
  <si>
    <t>Весовая категория</t>
  </si>
  <si>
    <t xml:space="preserve">Весовая категория </t>
  </si>
  <si>
    <t>№</t>
  </si>
  <si>
    <t xml:space="preserve">
Дата рождения/Возраст</t>
  </si>
  <si>
    <t>Возрастная группа</t>
  </si>
  <si>
    <t>J</t>
  </si>
  <si>
    <t>O</t>
  </si>
  <si>
    <t>T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</si>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</sst>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V114"/>
  <sheetViews>
    <sheetView topLeftCell="A57" zoomScaleNormal="100" workbookViewId="0">
      <selection activeCell="E84" sqref="E84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4.5" style="5" bestFit="1" customWidth="1"/>
    <col min="8" max="14" width="5.5" style="6" customWidth="1"/>
    <col min="15" max="15" width="4.83203125" style="6" customWidth="1"/>
    <col min="16" max="18" width="5.5" style="6" customWidth="1"/>
    <col min="19" max="19" width="4.83203125" style="6" customWidth="1"/>
    <col min="20" max="20" width="7.83203125" style="33" bestFit="1" customWidth="1"/>
    <col min="21" max="21" width="8.5" style="6" bestFit="1" customWidth="1"/>
    <col min="22" max="22" width="16.1640625" style="5" customWidth="1"/>
    <col min="23" max="16384" width="9.1640625" style="3"/>
  </cols>
  <sheetData>
    <row r="1" spans="1:22" s="2" customFormat="1" ht="29" customHeight="1">
      <c r="A1" s="47" t="s">
        <v>499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50"/>
    </row>
    <row r="2" spans="1:22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4"/>
    </row>
    <row r="3" spans="1:22" s="1" customFormat="1" ht="12.75" customHeight="1">
      <c r="A3" s="55" t="s">
        <v>504</v>
      </c>
      <c r="B3" s="39" t="s">
        <v>0</v>
      </c>
      <c r="C3" s="57" t="s">
        <v>505</v>
      </c>
      <c r="D3" s="57" t="s">
        <v>6</v>
      </c>
      <c r="E3" s="43" t="s">
        <v>506</v>
      </c>
      <c r="F3" s="43"/>
      <c r="G3" s="43" t="s">
        <v>5</v>
      </c>
      <c r="H3" s="43" t="s">
        <v>7</v>
      </c>
      <c r="I3" s="43"/>
      <c r="J3" s="43"/>
      <c r="K3" s="43"/>
      <c r="L3" s="43" t="s">
        <v>8</v>
      </c>
      <c r="M3" s="43"/>
      <c r="N3" s="43"/>
      <c r="O3" s="43"/>
      <c r="P3" s="43" t="s">
        <v>9</v>
      </c>
      <c r="Q3" s="43"/>
      <c r="R3" s="43"/>
      <c r="S3" s="43"/>
      <c r="T3" s="45" t="s">
        <v>1</v>
      </c>
      <c r="U3" s="43" t="s">
        <v>3</v>
      </c>
      <c r="V3" s="58" t="s">
        <v>2</v>
      </c>
    </row>
    <row r="4" spans="1:22" s="1" customFormat="1" ht="21" customHeight="1" thickBot="1">
      <c r="A4" s="56"/>
      <c r="B4" s="40"/>
      <c r="C4" s="44"/>
      <c r="D4" s="44"/>
      <c r="E4" s="44"/>
      <c r="F4" s="44"/>
      <c r="G4" s="44"/>
      <c r="H4" s="4">
        <v>1</v>
      </c>
      <c r="I4" s="4">
        <v>2</v>
      </c>
      <c r="J4" s="4">
        <v>3</v>
      </c>
      <c r="K4" s="4" t="s">
        <v>4</v>
      </c>
      <c r="L4" s="4">
        <v>1</v>
      </c>
      <c r="M4" s="4">
        <v>2</v>
      </c>
      <c r="N4" s="4">
        <v>3</v>
      </c>
      <c r="O4" s="4" t="s">
        <v>4</v>
      </c>
      <c r="P4" s="4">
        <v>1</v>
      </c>
      <c r="Q4" s="4">
        <v>2</v>
      </c>
      <c r="R4" s="4">
        <v>3</v>
      </c>
      <c r="S4" s="4" t="s">
        <v>4</v>
      </c>
      <c r="T4" s="46"/>
      <c r="U4" s="44"/>
      <c r="V4" s="59"/>
    </row>
    <row r="5" spans="1:22" ht="16">
      <c r="A5" s="41" t="s">
        <v>10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22">
      <c r="A6" s="8" t="s">
        <v>267</v>
      </c>
      <c r="B6" s="7" t="s">
        <v>11</v>
      </c>
      <c r="C6" s="7" t="s">
        <v>12</v>
      </c>
      <c r="D6" s="7" t="s">
        <v>13</v>
      </c>
      <c r="E6" s="7" t="s">
        <v>507</v>
      </c>
      <c r="F6" s="7" t="s">
        <v>14</v>
      </c>
      <c r="G6" s="7" t="s">
        <v>15</v>
      </c>
      <c r="H6" s="21" t="s">
        <v>16</v>
      </c>
      <c r="I6" s="21" t="s">
        <v>17</v>
      </c>
      <c r="J6" s="21" t="s">
        <v>18</v>
      </c>
      <c r="K6" s="8"/>
      <c r="L6" s="21" t="s">
        <v>19</v>
      </c>
      <c r="M6" s="21" t="s">
        <v>20</v>
      </c>
      <c r="N6" s="21" t="s">
        <v>21</v>
      </c>
      <c r="O6" s="8"/>
      <c r="P6" s="21" t="s">
        <v>22</v>
      </c>
      <c r="Q6" s="21" t="s">
        <v>23</v>
      </c>
      <c r="R6" s="8"/>
      <c r="S6" s="8"/>
      <c r="T6" s="34" t="str">
        <f>"235,0"</f>
        <v>235,0</v>
      </c>
      <c r="U6" s="8" t="str">
        <f>"336,9430"</f>
        <v>336,9430</v>
      </c>
      <c r="V6" s="7" t="s">
        <v>24</v>
      </c>
    </row>
    <row r="7" spans="1:22">
      <c r="A7" s="10" t="s">
        <v>267</v>
      </c>
      <c r="B7" s="9" t="s">
        <v>11</v>
      </c>
      <c r="C7" s="9" t="s">
        <v>25</v>
      </c>
      <c r="D7" s="9" t="s">
        <v>13</v>
      </c>
      <c r="E7" s="9" t="s">
        <v>508</v>
      </c>
      <c r="F7" s="9" t="s">
        <v>14</v>
      </c>
      <c r="G7" s="9" t="s">
        <v>15</v>
      </c>
      <c r="H7" s="22" t="s">
        <v>16</v>
      </c>
      <c r="I7" s="22" t="s">
        <v>17</v>
      </c>
      <c r="J7" s="22" t="s">
        <v>18</v>
      </c>
      <c r="K7" s="10"/>
      <c r="L7" s="22" t="s">
        <v>19</v>
      </c>
      <c r="M7" s="22" t="s">
        <v>20</v>
      </c>
      <c r="N7" s="22" t="s">
        <v>21</v>
      </c>
      <c r="O7" s="10"/>
      <c r="P7" s="22" t="s">
        <v>22</v>
      </c>
      <c r="Q7" s="22" t="s">
        <v>23</v>
      </c>
      <c r="R7" s="10"/>
      <c r="S7" s="10"/>
      <c r="T7" s="35" t="str">
        <f>"235,0"</f>
        <v>235,0</v>
      </c>
      <c r="U7" s="10" t="str">
        <f>"336,9430"</f>
        <v>336,9430</v>
      </c>
      <c r="V7" s="9" t="s">
        <v>24</v>
      </c>
    </row>
    <row r="8" spans="1:22">
      <c r="B8" s="5" t="s">
        <v>268</v>
      </c>
    </row>
    <row r="9" spans="1:22" ht="16">
      <c r="A9" s="38" t="s">
        <v>26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</row>
    <row r="10" spans="1:22">
      <c r="A10" s="12" t="s">
        <v>267</v>
      </c>
      <c r="B10" s="11" t="s">
        <v>27</v>
      </c>
      <c r="C10" s="11" t="s">
        <v>476</v>
      </c>
      <c r="D10" s="11" t="s">
        <v>28</v>
      </c>
      <c r="E10" s="11" t="s">
        <v>509</v>
      </c>
      <c r="F10" s="11" t="s">
        <v>29</v>
      </c>
      <c r="G10" s="11" t="s">
        <v>15</v>
      </c>
      <c r="H10" s="23" t="s">
        <v>30</v>
      </c>
      <c r="I10" s="23" t="s">
        <v>31</v>
      </c>
      <c r="J10" s="23" t="s">
        <v>32</v>
      </c>
      <c r="K10" s="12"/>
      <c r="L10" s="23" t="s">
        <v>33</v>
      </c>
      <c r="M10" s="23" t="s">
        <v>19</v>
      </c>
      <c r="N10" s="24" t="s">
        <v>20</v>
      </c>
      <c r="O10" s="12"/>
      <c r="P10" s="23" t="s">
        <v>34</v>
      </c>
      <c r="Q10" s="23" t="s">
        <v>35</v>
      </c>
      <c r="R10" s="23" t="s">
        <v>36</v>
      </c>
      <c r="S10" s="12"/>
      <c r="T10" s="36" t="str">
        <f>"200,0"</f>
        <v>200,0</v>
      </c>
      <c r="U10" s="12" t="str">
        <f>"272,7200"</f>
        <v>272,7200</v>
      </c>
      <c r="V10" s="11" t="s">
        <v>37</v>
      </c>
    </row>
    <row r="11" spans="1:22">
      <c r="B11" s="5" t="s">
        <v>268</v>
      </c>
    </row>
    <row r="12" spans="1:22" ht="16">
      <c r="A12" s="38" t="s">
        <v>38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</row>
    <row r="13" spans="1:22">
      <c r="A13" s="12" t="s">
        <v>267</v>
      </c>
      <c r="B13" s="11" t="s">
        <v>39</v>
      </c>
      <c r="C13" s="11" t="s">
        <v>40</v>
      </c>
      <c r="D13" s="11" t="s">
        <v>41</v>
      </c>
      <c r="E13" s="11" t="s">
        <v>508</v>
      </c>
      <c r="F13" s="11" t="s">
        <v>42</v>
      </c>
      <c r="G13" s="11" t="s">
        <v>43</v>
      </c>
      <c r="H13" s="23" t="s">
        <v>30</v>
      </c>
      <c r="I13" s="23" t="s">
        <v>44</v>
      </c>
      <c r="J13" s="23" t="s">
        <v>45</v>
      </c>
      <c r="K13" s="12"/>
      <c r="L13" s="23" t="s">
        <v>21</v>
      </c>
      <c r="M13" s="24" t="s">
        <v>46</v>
      </c>
      <c r="N13" s="24" t="s">
        <v>46</v>
      </c>
      <c r="O13" s="12"/>
      <c r="P13" s="23" t="s">
        <v>35</v>
      </c>
      <c r="Q13" s="23" t="s">
        <v>47</v>
      </c>
      <c r="R13" s="24" t="s">
        <v>23</v>
      </c>
      <c r="S13" s="12"/>
      <c r="T13" s="36" t="str">
        <f>"217,5"</f>
        <v>217,5</v>
      </c>
      <c r="U13" s="12" t="str">
        <f>"282,4020"</f>
        <v>282,4020</v>
      </c>
      <c r="V13" s="29" t="s">
        <v>490</v>
      </c>
    </row>
    <row r="14" spans="1:22">
      <c r="B14" s="5" t="s">
        <v>268</v>
      </c>
    </row>
    <row r="15" spans="1:22" ht="16">
      <c r="A15" s="38" t="s">
        <v>48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</row>
    <row r="16" spans="1:22">
      <c r="A16" s="12" t="s">
        <v>269</v>
      </c>
      <c r="B16" s="11" t="s">
        <v>49</v>
      </c>
      <c r="C16" s="11" t="s">
        <v>446</v>
      </c>
      <c r="D16" s="11" t="s">
        <v>50</v>
      </c>
      <c r="E16" s="11" t="s">
        <v>509</v>
      </c>
      <c r="F16" s="11" t="s">
        <v>51</v>
      </c>
      <c r="G16" s="11" t="s">
        <v>52</v>
      </c>
      <c r="H16" s="23" t="s">
        <v>20</v>
      </c>
      <c r="I16" s="24" t="s">
        <v>53</v>
      </c>
      <c r="J16" s="23" t="s">
        <v>30</v>
      </c>
      <c r="K16" s="12"/>
      <c r="L16" s="24" t="s">
        <v>54</v>
      </c>
      <c r="M16" s="24" t="s">
        <v>54</v>
      </c>
      <c r="N16" s="24" t="s">
        <v>54</v>
      </c>
      <c r="O16" s="12"/>
      <c r="P16" s="24"/>
      <c r="Q16" s="12"/>
      <c r="R16" s="12"/>
      <c r="S16" s="12"/>
      <c r="T16" s="36">
        <v>0</v>
      </c>
      <c r="U16" s="12" t="str">
        <f>"0,0000"</f>
        <v>0,0000</v>
      </c>
      <c r="V16" s="11" t="s">
        <v>56</v>
      </c>
    </row>
    <row r="17" spans="1:22">
      <c r="B17" s="5" t="s">
        <v>268</v>
      </c>
    </row>
    <row r="18" spans="1:22" ht="16">
      <c r="A18" s="38" t="s">
        <v>48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</row>
    <row r="19" spans="1:22">
      <c r="A19" s="12" t="s">
        <v>267</v>
      </c>
      <c r="B19" s="11" t="s">
        <v>57</v>
      </c>
      <c r="C19" s="11" t="s">
        <v>58</v>
      </c>
      <c r="D19" s="11" t="s">
        <v>59</v>
      </c>
      <c r="E19" s="11" t="s">
        <v>508</v>
      </c>
      <c r="F19" s="11" t="s">
        <v>60</v>
      </c>
      <c r="G19" s="11" t="s">
        <v>61</v>
      </c>
      <c r="H19" s="23" t="s">
        <v>32</v>
      </c>
      <c r="I19" s="23" t="s">
        <v>16</v>
      </c>
      <c r="J19" s="23" t="s">
        <v>17</v>
      </c>
      <c r="K19" s="12"/>
      <c r="L19" s="23" t="s">
        <v>20</v>
      </c>
      <c r="M19" s="24" t="s">
        <v>46</v>
      </c>
      <c r="N19" s="24" t="s">
        <v>46</v>
      </c>
      <c r="O19" s="12"/>
      <c r="P19" s="23" t="s">
        <v>23</v>
      </c>
      <c r="Q19" s="23" t="s">
        <v>62</v>
      </c>
      <c r="R19" s="24" t="s">
        <v>63</v>
      </c>
      <c r="S19" s="12"/>
      <c r="T19" s="36" t="str">
        <f>"240,0"</f>
        <v>240,0</v>
      </c>
      <c r="U19" s="12" t="str">
        <f>"287,2080"</f>
        <v>287,2080</v>
      </c>
      <c r="V19" s="11" t="s">
        <v>64</v>
      </c>
    </row>
    <row r="20" spans="1:22">
      <c r="B20" s="5" t="s">
        <v>268</v>
      </c>
    </row>
    <row r="21" spans="1:22" ht="16">
      <c r="A21" s="38" t="s">
        <v>65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</row>
    <row r="22" spans="1:22">
      <c r="A22" s="8" t="s">
        <v>267</v>
      </c>
      <c r="B22" s="7" t="s">
        <v>66</v>
      </c>
      <c r="C22" s="7" t="s">
        <v>477</v>
      </c>
      <c r="D22" s="7" t="s">
        <v>67</v>
      </c>
      <c r="E22" s="7" t="s">
        <v>509</v>
      </c>
      <c r="F22" s="7" t="s">
        <v>489</v>
      </c>
      <c r="G22" s="7" t="s">
        <v>61</v>
      </c>
      <c r="H22" s="21" t="s">
        <v>16</v>
      </c>
      <c r="I22" s="21" t="s">
        <v>17</v>
      </c>
      <c r="J22" s="21" t="s">
        <v>18</v>
      </c>
      <c r="K22" s="8"/>
      <c r="L22" s="25" t="s">
        <v>21</v>
      </c>
      <c r="M22" s="21" t="s">
        <v>21</v>
      </c>
      <c r="N22" s="21" t="s">
        <v>46</v>
      </c>
      <c r="O22" s="8"/>
      <c r="P22" s="21" t="s">
        <v>34</v>
      </c>
      <c r="Q22" s="21" t="s">
        <v>36</v>
      </c>
      <c r="R22" s="21" t="s">
        <v>68</v>
      </c>
      <c r="S22" s="8"/>
      <c r="T22" s="34" t="str">
        <f>"227,5"</f>
        <v>227,5</v>
      </c>
      <c r="U22" s="8" t="str">
        <f>"257,3025"</f>
        <v>257,3025</v>
      </c>
      <c r="V22" s="7" t="s">
        <v>69</v>
      </c>
    </row>
    <row r="23" spans="1:22">
      <c r="A23" s="14" t="s">
        <v>270</v>
      </c>
      <c r="B23" s="13" t="s">
        <v>70</v>
      </c>
      <c r="C23" s="13" t="s">
        <v>478</v>
      </c>
      <c r="D23" s="13" t="s">
        <v>71</v>
      </c>
      <c r="E23" s="13" t="s">
        <v>509</v>
      </c>
      <c r="F23" s="13" t="s">
        <v>489</v>
      </c>
      <c r="G23" s="13" t="s">
        <v>61</v>
      </c>
      <c r="H23" s="26" t="s">
        <v>32</v>
      </c>
      <c r="I23" s="27" t="s">
        <v>45</v>
      </c>
      <c r="J23" s="26" t="s">
        <v>45</v>
      </c>
      <c r="K23" s="14"/>
      <c r="L23" s="26" t="s">
        <v>20</v>
      </c>
      <c r="M23" s="27" t="s">
        <v>21</v>
      </c>
      <c r="N23" s="27" t="s">
        <v>21</v>
      </c>
      <c r="O23" s="14"/>
      <c r="P23" s="26" t="s">
        <v>72</v>
      </c>
      <c r="Q23" s="26" t="s">
        <v>34</v>
      </c>
      <c r="R23" s="27" t="s">
        <v>35</v>
      </c>
      <c r="S23" s="14"/>
      <c r="T23" s="37" t="str">
        <f>"197,5"</f>
        <v>197,5</v>
      </c>
      <c r="U23" s="14" t="str">
        <f>"223,6688"</f>
        <v>223,6688</v>
      </c>
      <c r="V23" s="30" t="s">
        <v>496</v>
      </c>
    </row>
    <row r="24" spans="1:22">
      <c r="A24" s="14" t="s">
        <v>267</v>
      </c>
      <c r="B24" s="13" t="s">
        <v>73</v>
      </c>
      <c r="C24" s="13" t="s">
        <v>74</v>
      </c>
      <c r="D24" s="13" t="s">
        <v>75</v>
      </c>
      <c r="E24" s="13" t="s">
        <v>508</v>
      </c>
      <c r="F24" s="13" t="s">
        <v>76</v>
      </c>
      <c r="G24" s="13" t="s">
        <v>61</v>
      </c>
      <c r="H24" s="26" t="s">
        <v>23</v>
      </c>
      <c r="I24" s="26" t="s">
        <v>77</v>
      </c>
      <c r="J24" s="26" t="s">
        <v>78</v>
      </c>
      <c r="K24" s="14"/>
      <c r="L24" s="26" t="s">
        <v>79</v>
      </c>
      <c r="M24" s="26" t="s">
        <v>44</v>
      </c>
      <c r="N24" s="27" t="s">
        <v>32</v>
      </c>
      <c r="O24" s="14"/>
      <c r="P24" s="26" t="s">
        <v>23</v>
      </c>
      <c r="Q24" s="26" t="s">
        <v>62</v>
      </c>
      <c r="R24" s="26" t="s">
        <v>80</v>
      </c>
      <c r="S24" s="14"/>
      <c r="T24" s="37" t="str">
        <f>"312,5"</f>
        <v>312,5</v>
      </c>
      <c r="U24" s="14" t="str">
        <f>"348,4062"</f>
        <v>348,4062</v>
      </c>
      <c r="V24" s="13" t="s">
        <v>81</v>
      </c>
    </row>
    <row r="25" spans="1:22">
      <c r="A25" s="10" t="s">
        <v>270</v>
      </c>
      <c r="B25" s="9" t="s">
        <v>82</v>
      </c>
      <c r="C25" s="9" t="s">
        <v>83</v>
      </c>
      <c r="D25" s="9" t="s">
        <v>84</v>
      </c>
      <c r="E25" s="9" t="s">
        <v>508</v>
      </c>
      <c r="F25" s="9" t="s">
        <v>14</v>
      </c>
      <c r="G25" s="9" t="s">
        <v>61</v>
      </c>
      <c r="H25" s="22" t="s">
        <v>35</v>
      </c>
      <c r="I25" s="22" t="s">
        <v>85</v>
      </c>
      <c r="J25" s="28" t="s">
        <v>68</v>
      </c>
      <c r="K25" s="10"/>
      <c r="L25" s="22" t="s">
        <v>20</v>
      </c>
      <c r="M25" s="22" t="s">
        <v>53</v>
      </c>
      <c r="N25" s="28" t="s">
        <v>30</v>
      </c>
      <c r="O25" s="10"/>
      <c r="P25" s="22" t="s">
        <v>63</v>
      </c>
      <c r="Q25" s="22" t="s">
        <v>86</v>
      </c>
      <c r="R25" s="22" t="s">
        <v>87</v>
      </c>
      <c r="S25" s="10"/>
      <c r="T25" s="35" t="str">
        <f>"282,5"</f>
        <v>282,5</v>
      </c>
      <c r="U25" s="10" t="str">
        <f>"317,4170"</f>
        <v>317,4170</v>
      </c>
      <c r="V25" s="9" t="s">
        <v>88</v>
      </c>
    </row>
    <row r="26" spans="1:22">
      <c r="B26" s="5" t="s">
        <v>268</v>
      </c>
    </row>
    <row r="27" spans="1:22" ht="16">
      <c r="A27" s="38" t="s">
        <v>89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</row>
    <row r="28" spans="1:22">
      <c r="A28" s="8" t="s">
        <v>267</v>
      </c>
      <c r="B28" s="7" t="s">
        <v>90</v>
      </c>
      <c r="C28" s="7" t="s">
        <v>91</v>
      </c>
      <c r="D28" s="7" t="s">
        <v>92</v>
      </c>
      <c r="E28" s="7" t="s">
        <v>507</v>
      </c>
      <c r="F28" s="7" t="s">
        <v>492</v>
      </c>
      <c r="G28" s="7" t="s">
        <v>15</v>
      </c>
      <c r="H28" s="21" t="s">
        <v>34</v>
      </c>
      <c r="I28" s="21" t="s">
        <v>36</v>
      </c>
      <c r="J28" s="21" t="s">
        <v>68</v>
      </c>
      <c r="K28" s="25" t="s">
        <v>22</v>
      </c>
      <c r="L28" s="21" t="s">
        <v>19</v>
      </c>
      <c r="M28" s="21" t="s">
        <v>21</v>
      </c>
      <c r="N28" s="25" t="s">
        <v>46</v>
      </c>
      <c r="O28" s="8"/>
      <c r="P28" s="21" t="s">
        <v>68</v>
      </c>
      <c r="Q28" s="21" t="s">
        <v>23</v>
      </c>
      <c r="R28" s="25" t="s">
        <v>62</v>
      </c>
      <c r="S28" s="8"/>
      <c r="T28" s="34" t="str">
        <f>"257,5"</f>
        <v>257,5</v>
      </c>
      <c r="U28" s="8" t="str">
        <f>"263,6543"</f>
        <v>263,6543</v>
      </c>
      <c r="V28" s="7" t="s">
        <v>93</v>
      </c>
    </row>
    <row r="29" spans="1:22">
      <c r="A29" s="14" t="s">
        <v>267</v>
      </c>
      <c r="B29" s="13" t="s">
        <v>94</v>
      </c>
      <c r="C29" s="13" t="s">
        <v>95</v>
      </c>
      <c r="D29" s="13" t="s">
        <v>96</v>
      </c>
      <c r="E29" s="13" t="s">
        <v>508</v>
      </c>
      <c r="F29" s="13" t="s">
        <v>492</v>
      </c>
      <c r="G29" s="13" t="s">
        <v>15</v>
      </c>
      <c r="H29" s="26" t="s">
        <v>78</v>
      </c>
      <c r="I29" s="26" t="s">
        <v>97</v>
      </c>
      <c r="J29" s="26" t="s">
        <v>63</v>
      </c>
      <c r="K29" s="14"/>
      <c r="L29" s="27" t="s">
        <v>45</v>
      </c>
      <c r="M29" s="27" t="s">
        <v>45</v>
      </c>
      <c r="N29" s="26" t="s">
        <v>45</v>
      </c>
      <c r="O29" s="14"/>
      <c r="P29" s="26" t="s">
        <v>86</v>
      </c>
      <c r="Q29" s="26" t="s">
        <v>87</v>
      </c>
      <c r="R29" s="26" t="s">
        <v>98</v>
      </c>
      <c r="S29" s="14"/>
      <c r="T29" s="37" t="str">
        <f>"332,5"</f>
        <v>332,5</v>
      </c>
      <c r="U29" s="14" t="str">
        <f>"350,0228"</f>
        <v>350,0228</v>
      </c>
      <c r="V29" s="13" t="s">
        <v>93</v>
      </c>
    </row>
    <row r="30" spans="1:22">
      <c r="A30" s="14" t="s">
        <v>270</v>
      </c>
      <c r="B30" s="13" t="s">
        <v>99</v>
      </c>
      <c r="C30" s="13" t="s">
        <v>100</v>
      </c>
      <c r="D30" s="13" t="s">
        <v>101</v>
      </c>
      <c r="E30" s="13" t="s">
        <v>508</v>
      </c>
      <c r="F30" s="13" t="s">
        <v>76</v>
      </c>
      <c r="G30" s="13" t="s">
        <v>61</v>
      </c>
      <c r="H30" s="26" t="s">
        <v>17</v>
      </c>
      <c r="I30" s="26" t="s">
        <v>72</v>
      </c>
      <c r="J30" s="26" t="s">
        <v>34</v>
      </c>
      <c r="K30" s="14"/>
      <c r="L30" s="26" t="s">
        <v>21</v>
      </c>
      <c r="M30" s="27" t="s">
        <v>53</v>
      </c>
      <c r="N30" s="26" t="s">
        <v>53</v>
      </c>
      <c r="O30" s="14"/>
      <c r="P30" s="26" t="s">
        <v>85</v>
      </c>
      <c r="Q30" s="26" t="s">
        <v>68</v>
      </c>
      <c r="R30" s="26" t="s">
        <v>22</v>
      </c>
      <c r="S30" s="14"/>
      <c r="T30" s="37" t="str">
        <f>"242,5"</f>
        <v>242,5</v>
      </c>
      <c r="U30" s="14" t="str">
        <f>"248,8293"</f>
        <v>248,8293</v>
      </c>
      <c r="V30" s="13" t="s">
        <v>81</v>
      </c>
    </row>
    <row r="31" spans="1:22">
      <c r="A31" s="10" t="s">
        <v>267</v>
      </c>
      <c r="B31" s="9" t="s">
        <v>94</v>
      </c>
      <c r="C31" s="9" t="s">
        <v>479</v>
      </c>
      <c r="D31" s="9" t="s">
        <v>96</v>
      </c>
      <c r="E31" s="9" t="s">
        <v>510</v>
      </c>
      <c r="F31" s="9" t="s">
        <v>492</v>
      </c>
      <c r="G31" s="9" t="s">
        <v>15</v>
      </c>
      <c r="H31" s="22" t="s">
        <v>78</v>
      </c>
      <c r="I31" s="22" t="s">
        <v>97</v>
      </c>
      <c r="J31" s="22" t="s">
        <v>63</v>
      </c>
      <c r="K31" s="10"/>
      <c r="L31" s="28" t="s">
        <v>45</v>
      </c>
      <c r="M31" s="28" t="s">
        <v>45</v>
      </c>
      <c r="N31" s="22" t="s">
        <v>45</v>
      </c>
      <c r="O31" s="10"/>
      <c r="P31" s="22" t="s">
        <v>86</v>
      </c>
      <c r="Q31" s="22" t="s">
        <v>87</v>
      </c>
      <c r="R31" s="22" t="s">
        <v>98</v>
      </c>
      <c r="S31" s="10"/>
      <c r="T31" s="35" t="str">
        <f>"332,5"</f>
        <v>332,5</v>
      </c>
      <c r="U31" s="10" t="str">
        <f>"525,3842"</f>
        <v>525,3842</v>
      </c>
      <c r="V31" s="9" t="s">
        <v>93</v>
      </c>
    </row>
    <row r="32" spans="1:22">
      <c r="B32" s="5" t="s">
        <v>268</v>
      </c>
    </row>
    <row r="33" spans="1:22" ht="16">
      <c r="A33" s="38" t="s">
        <v>102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</row>
    <row r="34" spans="1:22">
      <c r="A34" s="12" t="s">
        <v>267</v>
      </c>
      <c r="B34" s="11" t="s">
        <v>103</v>
      </c>
      <c r="C34" s="11" t="s">
        <v>448</v>
      </c>
      <c r="D34" s="11" t="s">
        <v>104</v>
      </c>
      <c r="E34" s="11" t="s">
        <v>510</v>
      </c>
      <c r="F34" s="11" t="s">
        <v>42</v>
      </c>
      <c r="G34" s="11" t="s">
        <v>43</v>
      </c>
      <c r="H34" s="23" t="s">
        <v>68</v>
      </c>
      <c r="I34" s="23" t="s">
        <v>105</v>
      </c>
      <c r="J34" s="23" t="s">
        <v>77</v>
      </c>
      <c r="K34" s="12"/>
      <c r="L34" s="23" t="s">
        <v>46</v>
      </c>
      <c r="M34" s="23" t="s">
        <v>30</v>
      </c>
      <c r="N34" s="24" t="s">
        <v>79</v>
      </c>
      <c r="O34" s="12"/>
      <c r="P34" s="23" t="s">
        <v>78</v>
      </c>
      <c r="Q34" s="23" t="s">
        <v>106</v>
      </c>
      <c r="R34" s="23" t="s">
        <v>87</v>
      </c>
      <c r="S34" s="12"/>
      <c r="T34" s="36" t="str">
        <f>"305,0"</f>
        <v>305,0</v>
      </c>
      <c r="U34" s="12" t="str">
        <f>"306,6066"</f>
        <v>306,6066</v>
      </c>
      <c r="V34" s="29" t="s">
        <v>490</v>
      </c>
    </row>
    <row r="35" spans="1:22">
      <c r="B35" s="5" t="s">
        <v>268</v>
      </c>
    </row>
    <row r="36" spans="1:22" ht="16">
      <c r="A36" s="38" t="s">
        <v>107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22">
      <c r="A37" s="12" t="s">
        <v>267</v>
      </c>
      <c r="B37" s="11" t="s">
        <v>108</v>
      </c>
      <c r="C37" s="11" t="s">
        <v>109</v>
      </c>
      <c r="D37" s="11" t="s">
        <v>110</v>
      </c>
      <c r="E37" s="11" t="s">
        <v>508</v>
      </c>
      <c r="F37" s="11" t="s">
        <v>29</v>
      </c>
      <c r="G37" s="11" t="s">
        <v>15</v>
      </c>
      <c r="H37" s="23" t="s">
        <v>111</v>
      </c>
      <c r="I37" s="23" t="s">
        <v>112</v>
      </c>
      <c r="J37" s="23" t="s">
        <v>113</v>
      </c>
      <c r="K37" s="12"/>
      <c r="L37" s="23" t="s">
        <v>35</v>
      </c>
      <c r="M37" s="23" t="s">
        <v>85</v>
      </c>
      <c r="N37" s="23" t="s">
        <v>114</v>
      </c>
      <c r="O37" s="12"/>
      <c r="P37" s="23" t="s">
        <v>115</v>
      </c>
      <c r="Q37" s="23" t="s">
        <v>116</v>
      </c>
      <c r="R37" s="24" t="s">
        <v>117</v>
      </c>
      <c r="S37" s="12"/>
      <c r="T37" s="36" t="str">
        <f>"442,5"</f>
        <v>442,5</v>
      </c>
      <c r="U37" s="12" t="str">
        <f>"407,7638"</f>
        <v>407,7638</v>
      </c>
      <c r="V37" s="11" t="s">
        <v>93</v>
      </c>
    </row>
    <row r="38" spans="1:22">
      <c r="B38" s="5" t="s">
        <v>268</v>
      </c>
    </row>
    <row r="39" spans="1:22" ht="16">
      <c r="A39" s="38" t="s">
        <v>118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</row>
    <row r="40" spans="1:22">
      <c r="A40" s="12" t="s">
        <v>267</v>
      </c>
      <c r="B40" s="11" t="s">
        <v>119</v>
      </c>
      <c r="C40" s="11" t="s">
        <v>120</v>
      </c>
      <c r="D40" s="11" t="s">
        <v>121</v>
      </c>
      <c r="E40" s="11" t="s">
        <v>508</v>
      </c>
      <c r="F40" s="11" t="s">
        <v>29</v>
      </c>
      <c r="G40" s="11" t="s">
        <v>15</v>
      </c>
      <c r="H40" s="23" t="s">
        <v>17</v>
      </c>
      <c r="I40" s="23" t="s">
        <v>34</v>
      </c>
      <c r="J40" s="23" t="s">
        <v>85</v>
      </c>
      <c r="K40" s="23" t="s">
        <v>68</v>
      </c>
      <c r="L40" s="23" t="s">
        <v>79</v>
      </c>
      <c r="M40" s="23" t="s">
        <v>31</v>
      </c>
      <c r="N40" s="23" t="s">
        <v>44</v>
      </c>
      <c r="O40" s="12"/>
      <c r="P40" s="23" t="s">
        <v>86</v>
      </c>
      <c r="Q40" s="23" t="s">
        <v>98</v>
      </c>
      <c r="R40" s="24" t="s">
        <v>122</v>
      </c>
      <c r="S40" s="12"/>
      <c r="T40" s="36" t="str">
        <f>"297,5"</f>
        <v>297,5</v>
      </c>
      <c r="U40" s="12" t="str">
        <f>"257,9028"</f>
        <v>257,9028</v>
      </c>
      <c r="V40" s="11" t="s">
        <v>93</v>
      </c>
    </row>
    <row r="41" spans="1:22">
      <c r="B41" s="5" t="s">
        <v>268</v>
      </c>
    </row>
    <row r="42" spans="1:22" ht="16">
      <c r="A42" s="38" t="s">
        <v>48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</row>
    <row r="43" spans="1:22">
      <c r="A43" s="12" t="s">
        <v>267</v>
      </c>
      <c r="B43" s="11" t="s">
        <v>123</v>
      </c>
      <c r="C43" s="11" t="s">
        <v>480</v>
      </c>
      <c r="D43" s="11" t="s">
        <v>124</v>
      </c>
      <c r="E43" s="11" t="s">
        <v>509</v>
      </c>
      <c r="F43" s="11" t="s">
        <v>487</v>
      </c>
      <c r="G43" s="11" t="s">
        <v>61</v>
      </c>
      <c r="H43" s="23" t="s">
        <v>72</v>
      </c>
      <c r="I43" s="24" t="s">
        <v>34</v>
      </c>
      <c r="J43" s="23" t="s">
        <v>35</v>
      </c>
      <c r="K43" s="12"/>
      <c r="L43" s="24" t="s">
        <v>30</v>
      </c>
      <c r="M43" s="23" t="s">
        <v>31</v>
      </c>
      <c r="N43" s="23" t="s">
        <v>32</v>
      </c>
      <c r="O43" s="12"/>
      <c r="P43" s="23" t="s">
        <v>35</v>
      </c>
      <c r="Q43" s="23" t="s">
        <v>85</v>
      </c>
      <c r="R43" s="23" t="s">
        <v>68</v>
      </c>
      <c r="S43" s="12"/>
      <c r="T43" s="36" t="str">
        <f>"255,0"</f>
        <v>255,0</v>
      </c>
      <c r="U43" s="12" t="str">
        <f>"232,5345"</f>
        <v>232,5345</v>
      </c>
      <c r="V43" s="11" t="s">
        <v>125</v>
      </c>
    </row>
    <row r="44" spans="1:22">
      <c r="B44" s="5" t="s">
        <v>268</v>
      </c>
    </row>
    <row r="45" spans="1:22" ht="16">
      <c r="A45" s="38" t="s">
        <v>65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</row>
    <row r="46" spans="1:22">
      <c r="A46" s="12" t="s">
        <v>267</v>
      </c>
      <c r="B46" s="11" t="s">
        <v>126</v>
      </c>
      <c r="C46" s="11" t="s">
        <v>481</v>
      </c>
      <c r="D46" s="11" t="s">
        <v>127</v>
      </c>
      <c r="E46" s="11" t="s">
        <v>509</v>
      </c>
      <c r="F46" s="11" t="s">
        <v>492</v>
      </c>
      <c r="G46" s="11" t="s">
        <v>15</v>
      </c>
      <c r="H46" s="23" t="s">
        <v>34</v>
      </c>
      <c r="I46" s="24" t="s">
        <v>35</v>
      </c>
      <c r="J46" s="12"/>
      <c r="K46" s="12"/>
      <c r="L46" s="23" t="s">
        <v>16</v>
      </c>
      <c r="M46" s="23" t="s">
        <v>17</v>
      </c>
      <c r="N46" s="24" t="s">
        <v>72</v>
      </c>
      <c r="O46" s="12"/>
      <c r="P46" s="24" t="s">
        <v>23</v>
      </c>
      <c r="Q46" s="23" t="s">
        <v>23</v>
      </c>
      <c r="R46" s="23" t="s">
        <v>77</v>
      </c>
      <c r="S46" s="12"/>
      <c r="T46" s="36" t="str">
        <f>"275,0"</f>
        <v>275,0</v>
      </c>
      <c r="U46" s="12" t="str">
        <f>"241,6425"</f>
        <v>241,6425</v>
      </c>
      <c r="V46" s="11" t="s">
        <v>37</v>
      </c>
    </row>
    <row r="47" spans="1:22">
      <c r="B47" s="5" t="s">
        <v>268</v>
      </c>
    </row>
    <row r="48" spans="1:22" ht="16">
      <c r="A48" s="38" t="s">
        <v>89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</row>
    <row r="49" spans="1:22">
      <c r="A49" s="8" t="s">
        <v>267</v>
      </c>
      <c r="B49" s="7" t="s">
        <v>128</v>
      </c>
      <c r="C49" s="7" t="s">
        <v>450</v>
      </c>
      <c r="D49" s="7" t="s">
        <v>129</v>
      </c>
      <c r="E49" s="7" t="s">
        <v>509</v>
      </c>
      <c r="F49" s="7" t="s">
        <v>14</v>
      </c>
      <c r="G49" s="7" t="s">
        <v>15</v>
      </c>
      <c r="H49" s="25" t="s">
        <v>130</v>
      </c>
      <c r="I49" s="21" t="s">
        <v>77</v>
      </c>
      <c r="J49" s="25" t="s">
        <v>62</v>
      </c>
      <c r="K49" s="8"/>
      <c r="L49" s="21" t="s">
        <v>16</v>
      </c>
      <c r="M49" s="25" t="s">
        <v>55</v>
      </c>
      <c r="N49" s="25" t="s">
        <v>55</v>
      </c>
      <c r="O49" s="8"/>
      <c r="P49" s="21" t="s">
        <v>98</v>
      </c>
      <c r="Q49" s="21" t="s">
        <v>122</v>
      </c>
      <c r="R49" s="25" t="s">
        <v>131</v>
      </c>
      <c r="S49" s="8"/>
      <c r="T49" s="34" t="str">
        <f>"332,5"</f>
        <v>332,5</v>
      </c>
      <c r="U49" s="8" t="str">
        <f>"273,0490"</f>
        <v>273,0490</v>
      </c>
      <c r="V49" s="7" t="s">
        <v>24</v>
      </c>
    </row>
    <row r="50" spans="1:22">
      <c r="A50" s="14" t="s">
        <v>270</v>
      </c>
      <c r="B50" s="13" t="s">
        <v>132</v>
      </c>
      <c r="C50" s="13" t="s">
        <v>482</v>
      </c>
      <c r="D50" s="13" t="s">
        <v>133</v>
      </c>
      <c r="E50" s="13" t="s">
        <v>509</v>
      </c>
      <c r="F50" s="13" t="s">
        <v>29</v>
      </c>
      <c r="G50" s="13" t="s">
        <v>15</v>
      </c>
      <c r="H50" s="26" t="s">
        <v>85</v>
      </c>
      <c r="I50" s="26" t="s">
        <v>68</v>
      </c>
      <c r="J50" s="26" t="s">
        <v>22</v>
      </c>
      <c r="K50" s="14"/>
      <c r="L50" s="26" t="s">
        <v>17</v>
      </c>
      <c r="M50" s="26" t="s">
        <v>72</v>
      </c>
      <c r="N50" s="27" t="s">
        <v>134</v>
      </c>
      <c r="O50" s="14"/>
      <c r="P50" s="26" t="s">
        <v>86</v>
      </c>
      <c r="Q50" s="26" t="s">
        <v>87</v>
      </c>
      <c r="R50" s="26" t="s">
        <v>135</v>
      </c>
      <c r="S50" s="14"/>
      <c r="T50" s="37" t="str">
        <f>"330,0"</f>
        <v>330,0</v>
      </c>
      <c r="U50" s="14" t="str">
        <f>"270,2370"</f>
        <v>270,2370</v>
      </c>
      <c r="V50" s="13" t="s">
        <v>37</v>
      </c>
    </row>
    <row r="51" spans="1:22">
      <c r="A51" s="10" t="s">
        <v>271</v>
      </c>
      <c r="B51" s="9" t="s">
        <v>136</v>
      </c>
      <c r="C51" s="9" t="s">
        <v>451</v>
      </c>
      <c r="D51" s="9" t="s">
        <v>137</v>
      </c>
      <c r="E51" s="9" t="s">
        <v>509</v>
      </c>
      <c r="F51" s="9" t="s">
        <v>14</v>
      </c>
      <c r="G51" s="9" t="s">
        <v>15</v>
      </c>
      <c r="H51" s="22" t="s">
        <v>85</v>
      </c>
      <c r="I51" s="28" t="s">
        <v>68</v>
      </c>
      <c r="J51" s="28" t="s">
        <v>68</v>
      </c>
      <c r="K51" s="10"/>
      <c r="L51" s="28" t="s">
        <v>32</v>
      </c>
      <c r="M51" s="22" t="s">
        <v>32</v>
      </c>
      <c r="N51" s="28" t="s">
        <v>45</v>
      </c>
      <c r="O51" s="10"/>
      <c r="P51" s="22" t="s">
        <v>22</v>
      </c>
      <c r="Q51" s="22" t="s">
        <v>23</v>
      </c>
      <c r="R51" s="22" t="s">
        <v>130</v>
      </c>
      <c r="S51" s="10"/>
      <c r="T51" s="35" t="str">
        <f>"272,5"</f>
        <v>272,5</v>
      </c>
      <c r="U51" s="10" t="str">
        <f>"212,3865"</f>
        <v>212,3865</v>
      </c>
      <c r="V51" s="9" t="s">
        <v>24</v>
      </c>
    </row>
    <row r="52" spans="1:22">
      <c r="B52" s="5" t="s">
        <v>268</v>
      </c>
    </row>
    <row r="53" spans="1:22" ht="16">
      <c r="A53" s="38" t="s">
        <v>102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1:22">
      <c r="A54" s="8" t="s">
        <v>267</v>
      </c>
      <c r="B54" s="7" t="s">
        <v>138</v>
      </c>
      <c r="C54" s="7" t="s">
        <v>453</v>
      </c>
      <c r="D54" s="7" t="s">
        <v>139</v>
      </c>
      <c r="E54" s="7" t="s">
        <v>509</v>
      </c>
      <c r="F54" s="7" t="s">
        <v>14</v>
      </c>
      <c r="G54" s="7" t="s">
        <v>15</v>
      </c>
      <c r="H54" s="21" t="s">
        <v>116</v>
      </c>
      <c r="I54" s="21" t="s">
        <v>140</v>
      </c>
      <c r="J54" s="25" t="s">
        <v>141</v>
      </c>
      <c r="K54" s="8"/>
      <c r="L54" s="21" t="s">
        <v>105</v>
      </c>
      <c r="M54" s="25" t="s">
        <v>130</v>
      </c>
      <c r="N54" s="21" t="s">
        <v>130</v>
      </c>
      <c r="O54" s="8"/>
      <c r="P54" s="21" t="s">
        <v>141</v>
      </c>
      <c r="Q54" s="25" t="s">
        <v>142</v>
      </c>
      <c r="R54" s="25" t="s">
        <v>142</v>
      </c>
      <c r="S54" s="8"/>
      <c r="T54" s="34" t="str">
        <f>"487,5"</f>
        <v>487,5</v>
      </c>
      <c r="U54" s="8" t="str">
        <f>"362,2125"</f>
        <v>362,2125</v>
      </c>
      <c r="V54" s="7" t="s">
        <v>24</v>
      </c>
    </row>
    <row r="55" spans="1:22">
      <c r="A55" s="14" t="s">
        <v>270</v>
      </c>
      <c r="B55" s="13" t="s">
        <v>143</v>
      </c>
      <c r="C55" s="13" t="s">
        <v>454</v>
      </c>
      <c r="D55" s="13" t="s">
        <v>144</v>
      </c>
      <c r="E55" s="13" t="s">
        <v>509</v>
      </c>
      <c r="F55" s="13" t="s">
        <v>51</v>
      </c>
      <c r="G55" s="13" t="s">
        <v>61</v>
      </c>
      <c r="H55" s="26" t="s">
        <v>23</v>
      </c>
      <c r="I55" s="27" t="s">
        <v>62</v>
      </c>
      <c r="J55" s="26" t="s">
        <v>62</v>
      </c>
      <c r="K55" s="14"/>
      <c r="L55" s="26" t="s">
        <v>32</v>
      </c>
      <c r="M55" s="27" t="s">
        <v>16</v>
      </c>
      <c r="N55" s="26" t="s">
        <v>17</v>
      </c>
      <c r="O55" s="14"/>
      <c r="P55" s="26" t="s">
        <v>23</v>
      </c>
      <c r="Q55" s="26" t="s">
        <v>62</v>
      </c>
      <c r="R55" s="26" t="s">
        <v>86</v>
      </c>
      <c r="S55" s="14"/>
      <c r="T55" s="37" t="str">
        <f>"325,0"</f>
        <v>325,0</v>
      </c>
      <c r="U55" s="14" t="str">
        <f>"231,5950"</f>
        <v>231,5950</v>
      </c>
      <c r="V55" s="13" t="s">
        <v>56</v>
      </c>
    </row>
    <row r="56" spans="1:22">
      <c r="A56" s="14" t="s">
        <v>267</v>
      </c>
      <c r="B56" s="13" t="s">
        <v>145</v>
      </c>
      <c r="C56" s="13" t="s">
        <v>146</v>
      </c>
      <c r="D56" s="13" t="s">
        <v>147</v>
      </c>
      <c r="E56" s="13" t="s">
        <v>507</v>
      </c>
      <c r="F56" s="13" t="s">
        <v>60</v>
      </c>
      <c r="G56" s="13" t="s">
        <v>61</v>
      </c>
      <c r="H56" s="26" t="s">
        <v>113</v>
      </c>
      <c r="I56" s="26" t="s">
        <v>148</v>
      </c>
      <c r="J56" s="27" t="s">
        <v>116</v>
      </c>
      <c r="K56" s="14"/>
      <c r="L56" s="26" t="s">
        <v>68</v>
      </c>
      <c r="M56" s="26" t="s">
        <v>22</v>
      </c>
      <c r="N56" s="27" t="s">
        <v>23</v>
      </c>
      <c r="O56" s="14"/>
      <c r="P56" s="26" t="s">
        <v>142</v>
      </c>
      <c r="Q56" s="26" t="s">
        <v>149</v>
      </c>
      <c r="R56" s="27" t="s">
        <v>150</v>
      </c>
      <c r="S56" s="14"/>
      <c r="T56" s="37" t="str">
        <f>"490,0"</f>
        <v>490,0</v>
      </c>
      <c r="U56" s="14" t="str">
        <f>"355,2010"</f>
        <v>355,2010</v>
      </c>
      <c r="V56" s="13" t="s">
        <v>64</v>
      </c>
    </row>
    <row r="57" spans="1:22">
      <c r="A57" s="14" t="s">
        <v>270</v>
      </c>
      <c r="B57" s="13" t="s">
        <v>151</v>
      </c>
      <c r="C57" s="13" t="s">
        <v>152</v>
      </c>
      <c r="D57" s="13" t="s">
        <v>153</v>
      </c>
      <c r="E57" s="13" t="s">
        <v>507</v>
      </c>
      <c r="F57" s="13" t="s">
        <v>154</v>
      </c>
      <c r="G57" s="13" t="s">
        <v>61</v>
      </c>
      <c r="H57" s="26" t="s">
        <v>35</v>
      </c>
      <c r="I57" s="26" t="s">
        <v>23</v>
      </c>
      <c r="J57" s="26" t="s">
        <v>130</v>
      </c>
      <c r="K57" s="14"/>
      <c r="L57" s="26" t="s">
        <v>34</v>
      </c>
      <c r="M57" s="27" t="s">
        <v>36</v>
      </c>
      <c r="N57" s="27" t="s">
        <v>36</v>
      </c>
      <c r="O57" s="14"/>
      <c r="P57" s="26" t="s">
        <v>113</v>
      </c>
      <c r="Q57" s="27" t="s">
        <v>148</v>
      </c>
      <c r="R57" s="27" t="s">
        <v>155</v>
      </c>
      <c r="S57" s="14"/>
      <c r="T57" s="37" t="str">
        <f>"362,5"</f>
        <v>362,5</v>
      </c>
      <c r="U57" s="14" t="str">
        <f>"260,0212"</f>
        <v>260,0212</v>
      </c>
      <c r="V57" s="13" t="s">
        <v>156</v>
      </c>
    </row>
    <row r="58" spans="1:22">
      <c r="A58" s="14" t="s">
        <v>267</v>
      </c>
      <c r="B58" s="13" t="s">
        <v>145</v>
      </c>
      <c r="C58" s="13" t="s">
        <v>157</v>
      </c>
      <c r="D58" s="13" t="s">
        <v>147</v>
      </c>
      <c r="E58" s="13" t="s">
        <v>508</v>
      </c>
      <c r="F58" s="13" t="s">
        <v>60</v>
      </c>
      <c r="G58" s="13" t="s">
        <v>61</v>
      </c>
      <c r="H58" s="26" t="s">
        <v>113</v>
      </c>
      <c r="I58" s="26" t="s">
        <v>148</v>
      </c>
      <c r="J58" s="27" t="s">
        <v>116</v>
      </c>
      <c r="K58" s="14"/>
      <c r="L58" s="26" t="s">
        <v>68</v>
      </c>
      <c r="M58" s="26" t="s">
        <v>22</v>
      </c>
      <c r="N58" s="27" t="s">
        <v>23</v>
      </c>
      <c r="O58" s="14"/>
      <c r="P58" s="26" t="s">
        <v>142</v>
      </c>
      <c r="Q58" s="26" t="s">
        <v>149</v>
      </c>
      <c r="R58" s="27" t="s">
        <v>150</v>
      </c>
      <c r="S58" s="14"/>
      <c r="T58" s="37" t="str">
        <f>"490,0"</f>
        <v>490,0</v>
      </c>
      <c r="U58" s="14" t="str">
        <f>"355,2010"</f>
        <v>355,2010</v>
      </c>
      <c r="V58" s="13" t="s">
        <v>64</v>
      </c>
    </row>
    <row r="59" spans="1:22">
      <c r="A59" s="14" t="s">
        <v>270</v>
      </c>
      <c r="B59" s="13" t="s">
        <v>138</v>
      </c>
      <c r="C59" s="13" t="s">
        <v>158</v>
      </c>
      <c r="D59" s="13" t="s">
        <v>139</v>
      </c>
      <c r="E59" s="13" t="s">
        <v>508</v>
      </c>
      <c r="F59" s="13" t="s">
        <v>14</v>
      </c>
      <c r="G59" s="13" t="s">
        <v>15</v>
      </c>
      <c r="H59" s="26" t="s">
        <v>116</v>
      </c>
      <c r="I59" s="26" t="s">
        <v>140</v>
      </c>
      <c r="J59" s="27" t="s">
        <v>141</v>
      </c>
      <c r="K59" s="14"/>
      <c r="L59" s="26" t="s">
        <v>105</v>
      </c>
      <c r="M59" s="27" t="s">
        <v>130</v>
      </c>
      <c r="N59" s="26" t="s">
        <v>130</v>
      </c>
      <c r="O59" s="14"/>
      <c r="P59" s="26" t="s">
        <v>141</v>
      </c>
      <c r="Q59" s="27" t="s">
        <v>142</v>
      </c>
      <c r="R59" s="27" t="s">
        <v>142</v>
      </c>
      <c r="S59" s="14"/>
      <c r="T59" s="37" t="str">
        <f>"487,5"</f>
        <v>487,5</v>
      </c>
      <c r="U59" s="14" t="str">
        <f>"362,2125"</f>
        <v>362,2125</v>
      </c>
      <c r="V59" s="13" t="s">
        <v>24</v>
      </c>
    </row>
    <row r="60" spans="1:22">
      <c r="A60" s="14" t="s">
        <v>271</v>
      </c>
      <c r="B60" s="13" t="s">
        <v>159</v>
      </c>
      <c r="C60" s="13" t="s">
        <v>160</v>
      </c>
      <c r="D60" s="13" t="s">
        <v>161</v>
      </c>
      <c r="E60" s="13" t="s">
        <v>508</v>
      </c>
      <c r="F60" s="13" t="s">
        <v>76</v>
      </c>
      <c r="G60" s="13" t="s">
        <v>61</v>
      </c>
      <c r="H60" s="26" t="s">
        <v>111</v>
      </c>
      <c r="I60" s="27" t="s">
        <v>162</v>
      </c>
      <c r="J60" s="26" t="s">
        <v>113</v>
      </c>
      <c r="K60" s="14"/>
      <c r="L60" s="27" t="s">
        <v>23</v>
      </c>
      <c r="M60" s="27" t="s">
        <v>130</v>
      </c>
      <c r="N60" s="26" t="s">
        <v>130</v>
      </c>
      <c r="O60" s="14"/>
      <c r="P60" s="26" t="s">
        <v>116</v>
      </c>
      <c r="Q60" s="27" t="s">
        <v>140</v>
      </c>
      <c r="R60" s="14"/>
      <c r="S60" s="14"/>
      <c r="T60" s="37" t="str">
        <f>"457,5"</f>
        <v>457,5</v>
      </c>
      <c r="U60" s="14" t="str">
        <f>"326,9295"</f>
        <v>326,9295</v>
      </c>
      <c r="V60" s="13" t="s">
        <v>81</v>
      </c>
    </row>
    <row r="61" spans="1:22">
      <c r="A61" s="14" t="s">
        <v>269</v>
      </c>
      <c r="B61" s="13" t="s">
        <v>163</v>
      </c>
      <c r="C61" s="13" t="s">
        <v>164</v>
      </c>
      <c r="D61" s="13" t="s">
        <v>165</v>
      </c>
      <c r="E61" s="13" t="s">
        <v>508</v>
      </c>
      <c r="F61" s="13" t="s">
        <v>51</v>
      </c>
      <c r="G61" s="13" t="s">
        <v>52</v>
      </c>
      <c r="H61" s="27" t="s">
        <v>23</v>
      </c>
      <c r="I61" s="26" t="s">
        <v>23</v>
      </c>
      <c r="J61" s="27" t="s">
        <v>62</v>
      </c>
      <c r="K61" s="14"/>
      <c r="L61" s="27" t="s">
        <v>34</v>
      </c>
      <c r="M61" s="27" t="s">
        <v>34</v>
      </c>
      <c r="N61" s="27" t="s">
        <v>34</v>
      </c>
      <c r="O61" s="14"/>
      <c r="P61" s="14"/>
      <c r="Q61" s="14"/>
      <c r="R61" s="27"/>
      <c r="S61" s="14"/>
      <c r="T61" s="37">
        <v>0</v>
      </c>
      <c r="U61" s="14" t="str">
        <f>"0,0000"</f>
        <v>0,0000</v>
      </c>
      <c r="V61" s="13" t="s">
        <v>56</v>
      </c>
    </row>
    <row r="62" spans="1:22">
      <c r="A62" s="10" t="s">
        <v>269</v>
      </c>
      <c r="B62" s="9" t="s">
        <v>163</v>
      </c>
      <c r="C62" s="9" t="s">
        <v>483</v>
      </c>
      <c r="D62" s="9" t="s">
        <v>165</v>
      </c>
      <c r="E62" s="9" t="s">
        <v>510</v>
      </c>
      <c r="F62" s="9" t="s">
        <v>51</v>
      </c>
      <c r="G62" s="9" t="s">
        <v>52</v>
      </c>
      <c r="H62" s="28" t="s">
        <v>23</v>
      </c>
      <c r="I62" s="22" t="s">
        <v>23</v>
      </c>
      <c r="J62" s="28" t="s">
        <v>62</v>
      </c>
      <c r="K62" s="10"/>
      <c r="L62" s="28" t="s">
        <v>34</v>
      </c>
      <c r="M62" s="28" t="s">
        <v>34</v>
      </c>
      <c r="N62" s="28" t="s">
        <v>34</v>
      </c>
      <c r="O62" s="10"/>
      <c r="P62" s="10"/>
      <c r="Q62" s="10"/>
      <c r="R62" s="28"/>
      <c r="S62" s="10"/>
      <c r="T62" s="35">
        <v>0</v>
      </c>
      <c r="U62" s="10" t="str">
        <f>"0,0000"</f>
        <v>0,0000</v>
      </c>
      <c r="V62" s="9" t="s">
        <v>56</v>
      </c>
    </row>
    <row r="63" spans="1:22">
      <c r="B63" s="5" t="s">
        <v>268</v>
      </c>
    </row>
    <row r="64" spans="1:22" ht="16">
      <c r="A64" s="38" t="s">
        <v>107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</row>
    <row r="65" spans="1:22">
      <c r="A65" s="8" t="s">
        <v>267</v>
      </c>
      <c r="B65" s="7" t="s">
        <v>167</v>
      </c>
      <c r="C65" s="7" t="s">
        <v>457</v>
      </c>
      <c r="D65" s="7" t="s">
        <v>168</v>
      </c>
      <c r="E65" s="7" t="s">
        <v>509</v>
      </c>
      <c r="F65" s="7" t="s">
        <v>14</v>
      </c>
      <c r="G65" s="7" t="s">
        <v>15</v>
      </c>
      <c r="H65" s="21" t="s">
        <v>87</v>
      </c>
      <c r="I65" s="21" t="s">
        <v>98</v>
      </c>
      <c r="J65" s="21" t="s">
        <v>135</v>
      </c>
      <c r="K65" s="8"/>
      <c r="L65" s="21" t="s">
        <v>72</v>
      </c>
      <c r="M65" s="25" t="s">
        <v>134</v>
      </c>
      <c r="N65" s="21" t="s">
        <v>134</v>
      </c>
      <c r="O65" s="8"/>
      <c r="P65" s="21" t="s">
        <v>135</v>
      </c>
      <c r="Q65" s="25" t="s">
        <v>111</v>
      </c>
      <c r="R65" s="25" t="s">
        <v>111</v>
      </c>
      <c r="S65" s="8"/>
      <c r="T65" s="34" t="str">
        <f>"372,5"</f>
        <v>372,5</v>
      </c>
      <c r="U65" s="8" t="str">
        <f>"254,3057"</f>
        <v>254,3057</v>
      </c>
      <c r="V65" s="7" t="s">
        <v>24</v>
      </c>
    </row>
    <row r="66" spans="1:22">
      <c r="A66" s="10" t="s">
        <v>267</v>
      </c>
      <c r="B66" s="9" t="s">
        <v>169</v>
      </c>
      <c r="C66" s="9" t="s">
        <v>170</v>
      </c>
      <c r="D66" s="9" t="s">
        <v>171</v>
      </c>
      <c r="E66" s="9" t="s">
        <v>508</v>
      </c>
      <c r="F66" s="9" t="s">
        <v>172</v>
      </c>
      <c r="G66" s="9" t="s">
        <v>61</v>
      </c>
      <c r="H66" s="22" t="s">
        <v>140</v>
      </c>
      <c r="I66" s="22" t="s">
        <v>173</v>
      </c>
      <c r="J66" s="28" t="s">
        <v>174</v>
      </c>
      <c r="K66" s="10"/>
      <c r="L66" s="22" t="s">
        <v>87</v>
      </c>
      <c r="M66" s="28" t="s">
        <v>175</v>
      </c>
      <c r="N66" s="28" t="s">
        <v>175</v>
      </c>
      <c r="O66" s="10"/>
      <c r="P66" s="22" t="s">
        <v>176</v>
      </c>
      <c r="Q66" s="28" t="s">
        <v>177</v>
      </c>
      <c r="R66" s="22" t="s">
        <v>177</v>
      </c>
      <c r="S66" s="10"/>
      <c r="T66" s="35" t="str">
        <f>"555,0"</f>
        <v>555,0</v>
      </c>
      <c r="U66" s="10" t="str">
        <f>"372,0720"</f>
        <v>372,0720</v>
      </c>
      <c r="V66" s="9" t="s">
        <v>178</v>
      </c>
    </row>
    <row r="67" spans="1:22">
      <c r="B67" s="5" t="s">
        <v>268</v>
      </c>
    </row>
    <row r="68" spans="1:22" ht="16">
      <c r="A68" s="38" t="s">
        <v>118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</row>
    <row r="69" spans="1:22">
      <c r="A69" s="8" t="s">
        <v>267</v>
      </c>
      <c r="B69" s="7" t="s">
        <v>179</v>
      </c>
      <c r="C69" s="7" t="s">
        <v>484</v>
      </c>
      <c r="D69" s="7" t="s">
        <v>180</v>
      </c>
      <c r="E69" s="7" t="s">
        <v>509</v>
      </c>
      <c r="F69" s="7" t="s">
        <v>489</v>
      </c>
      <c r="G69" s="7" t="s">
        <v>61</v>
      </c>
      <c r="H69" s="21" t="s">
        <v>86</v>
      </c>
      <c r="I69" s="21" t="s">
        <v>87</v>
      </c>
      <c r="J69" s="25" t="s">
        <v>175</v>
      </c>
      <c r="K69" s="8"/>
      <c r="L69" s="21" t="s">
        <v>34</v>
      </c>
      <c r="M69" s="21" t="s">
        <v>36</v>
      </c>
      <c r="N69" s="25" t="s">
        <v>68</v>
      </c>
      <c r="O69" s="8"/>
      <c r="P69" s="21" t="s">
        <v>111</v>
      </c>
      <c r="Q69" s="21" t="s">
        <v>113</v>
      </c>
      <c r="R69" s="21" t="s">
        <v>148</v>
      </c>
      <c r="S69" s="8"/>
      <c r="T69" s="34" t="str">
        <f>"402,5"</f>
        <v>402,5</v>
      </c>
      <c r="U69" s="8" t="str">
        <f>"261,9067"</f>
        <v>261,9067</v>
      </c>
      <c r="V69" s="32" t="s">
        <v>496</v>
      </c>
    </row>
    <row r="70" spans="1:22">
      <c r="A70" s="14" t="s">
        <v>267</v>
      </c>
      <c r="B70" s="13" t="s">
        <v>181</v>
      </c>
      <c r="C70" s="13" t="s">
        <v>182</v>
      </c>
      <c r="D70" s="13" t="s">
        <v>183</v>
      </c>
      <c r="E70" s="13" t="s">
        <v>508</v>
      </c>
      <c r="F70" s="13" t="s">
        <v>60</v>
      </c>
      <c r="G70" s="13" t="s">
        <v>61</v>
      </c>
      <c r="H70" s="26" t="s">
        <v>184</v>
      </c>
      <c r="I70" s="27" t="s">
        <v>185</v>
      </c>
      <c r="J70" s="26" t="s">
        <v>185</v>
      </c>
      <c r="K70" s="14"/>
      <c r="L70" s="27" t="s">
        <v>111</v>
      </c>
      <c r="M70" s="26" t="s">
        <v>111</v>
      </c>
      <c r="N70" s="26" t="s">
        <v>162</v>
      </c>
      <c r="O70" s="14"/>
      <c r="P70" s="27" t="s">
        <v>186</v>
      </c>
      <c r="Q70" s="26" t="s">
        <v>187</v>
      </c>
      <c r="R70" s="27" t="s">
        <v>188</v>
      </c>
      <c r="S70" s="14"/>
      <c r="T70" s="37" t="str">
        <f>"695,0"</f>
        <v>695,0</v>
      </c>
      <c r="U70" s="14" t="str">
        <f>"450,2905"</f>
        <v>450,2905</v>
      </c>
      <c r="V70" s="13" t="s">
        <v>64</v>
      </c>
    </row>
    <row r="71" spans="1:22">
      <c r="A71" s="10" t="s">
        <v>270</v>
      </c>
      <c r="B71" s="9" t="s">
        <v>189</v>
      </c>
      <c r="C71" s="9" t="s">
        <v>190</v>
      </c>
      <c r="D71" s="9" t="s">
        <v>191</v>
      </c>
      <c r="E71" s="9" t="s">
        <v>508</v>
      </c>
      <c r="F71" s="9" t="s">
        <v>14</v>
      </c>
      <c r="G71" s="9" t="s">
        <v>15</v>
      </c>
      <c r="H71" s="22" t="s">
        <v>113</v>
      </c>
      <c r="I71" s="22" t="s">
        <v>192</v>
      </c>
      <c r="J71" s="22" t="s">
        <v>116</v>
      </c>
      <c r="K71" s="10"/>
      <c r="L71" s="22" t="s">
        <v>68</v>
      </c>
      <c r="M71" s="22" t="s">
        <v>22</v>
      </c>
      <c r="N71" s="22" t="s">
        <v>130</v>
      </c>
      <c r="O71" s="10"/>
      <c r="P71" s="22" t="s">
        <v>176</v>
      </c>
      <c r="Q71" s="22" t="s">
        <v>193</v>
      </c>
      <c r="R71" s="28" t="s">
        <v>194</v>
      </c>
      <c r="S71" s="10"/>
      <c r="T71" s="35" t="str">
        <f>"527,5"</f>
        <v>527,5</v>
      </c>
      <c r="U71" s="10" t="str">
        <f>"336,7560"</f>
        <v>336,7560</v>
      </c>
      <c r="V71" s="9" t="s">
        <v>24</v>
      </c>
    </row>
    <row r="72" spans="1:22">
      <c r="B72" s="5" t="s">
        <v>268</v>
      </c>
    </row>
    <row r="73" spans="1:22" ht="16">
      <c r="A73" s="38" t="s">
        <v>195</v>
      </c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</row>
    <row r="74" spans="1:22">
      <c r="A74" s="8" t="s">
        <v>267</v>
      </c>
      <c r="B74" s="7" t="s">
        <v>196</v>
      </c>
      <c r="C74" s="7" t="s">
        <v>459</v>
      </c>
      <c r="D74" s="7" t="s">
        <v>491</v>
      </c>
      <c r="E74" s="7" t="s">
        <v>509</v>
      </c>
      <c r="F74" s="7" t="s">
        <v>51</v>
      </c>
      <c r="G74" s="7" t="s">
        <v>52</v>
      </c>
      <c r="H74" s="25" t="s">
        <v>85</v>
      </c>
      <c r="I74" s="25" t="s">
        <v>85</v>
      </c>
      <c r="J74" s="21" t="s">
        <v>85</v>
      </c>
      <c r="K74" s="8"/>
      <c r="L74" s="21" t="s">
        <v>30</v>
      </c>
      <c r="M74" s="21" t="s">
        <v>31</v>
      </c>
      <c r="N74" s="21" t="s">
        <v>45</v>
      </c>
      <c r="O74" s="8"/>
      <c r="P74" s="21" t="s">
        <v>68</v>
      </c>
      <c r="Q74" s="21" t="s">
        <v>23</v>
      </c>
      <c r="R74" s="21" t="s">
        <v>62</v>
      </c>
      <c r="S74" s="8"/>
      <c r="T74" s="34" t="str">
        <f>"282,5"</f>
        <v>282,5</v>
      </c>
      <c r="U74" s="8" t="str">
        <f>"174,1047"</f>
        <v>174,1047</v>
      </c>
      <c r="V74" s="7" t="s">
        <v>56</v>
      </c>
    </row>
    <row r="75" spans="1:22">
      <c r="A75" s="14" t="s">
        <v>267</v>
      </c>
      <c r="B75" s="13" t="s">
        <v>198</v>
      </c>
      <c r="C75" s="13" t="s">
        <v>199</v>
      </c>
      <c r="D75" s="13" t="s">
        <v>200</v>
      </c>
      <c r="E75" s="13" t="s">
        <v>508</v>
      </c>
      <c r="F75" s="13" t="s">
        <v>204</v>
      </c>
      <c r="G75" s="13" t="s">
        <v>61</v>
      </c>
      <c r="H75" s="26" t="s">
        <v>201</v>
      </c>
      <c r="I75" s="26" t="s">
        <v>194</v>
      </c>
      <c r="J75" s="26" t="s">
        <v>202</v>
      </c>
      <c r="K75" s="14"/>
      <c r="L75" s="27" t="s">
        <v>98</v>
      </c>
      <c r="M75" s="26" t="s">
        <v>98</v>
      </c>
      <c r="N75" s="26" t="s">
        <v>111</v>
      </c>
      <c r="O75" s="14"/>
      <c r="P75" s="26" t="s">
        <v>150</v>
      </c>
      <c r="Q75" s="26" t="s">
        <v>193</v>
      </c>
      <c r="R75" s="26" t="s">
        <v>203</v>
      </c>
      <c r="S75" s="14"/>
      <c r="T75" s="37" t="str">
        <f>"647,5"</f>
        <v>647,5</v>
      </c>
      <c r="U75" s="14" t="str">
        <f>"397,6945"</f>
        <v>397,6945</v>
      </c>
      <c r="V75" s="13" t="s">
        <v>204</v>
      </c>
    </row>
    <row r="76" spans="1:22">
      <c r="A76" s="14" t="s">
        <v>270</v>
      </c>
      <c r="B76" s="13" t="s">
        <v>205</v>
      </c>
      <c r="C76" s="13" t="s">
        <v>206</v>
      </c>
      <c r="D76" s="13" t="s">
        <v>207</v>
      </c>
      <c r="E76" s="13" t="s">
        <v>508</v>
      </c>
      <c r="F76" s="13" t="s">
        <v>492</v>
      </c>
      <c r="G76" s="13" t="s">
        <v>15</v>
      </c>
      <c r="H76" s="26" t="s">
        <v>141</v>
      </c>
      <c r="I76" s="26" t="s">
        <v>142</v>
      </c>
      <c r="J76" s="27" t="s">
        <v>208</v>
      </c>
      <c r="K76" s="14"/>
      <c r="L76" s="26" t="s">
        <v>111</v>
      </c>
      <c r="M76" s="26" t="s">
        <v>162</v>
      </c>
      <c r="N76" s="26" t="s">
        <v>115</v>
      </c>
      <c r="O76" s="14"/>
      <c r="P76" s="26" t="s">
        <v>201</v>
      </c>
      <c r="Q76" s="26" t="s">
        <v>194</v>
      </c>
      <c r="R76" s="27" t="s">
        <v>184</v>
      </c>
      <c r="S76" s="14"/>
      <c r="T76" s="37" t="str">
        <f>"610,0"</f>
        <v>610,0</v>
      </c>
      <c r="U76" s="14" t="str">
        <f>"374,2960"</f>
        <v>374,2960</v>
      </c>
      <c r="V76" s="13" t="s">
        <v>93</v>
      </c>
    </row>
    <row r="77" spans="1:22">
      <c r="A77" s="14" t="s">
        <v>271</v>
      </c>
      <c r="B77" s="13" t="s">
        <v>209</v>
      </c>
      <c r="C77" s="13" t="s">
        <v>210</v>
      </c>
      <c r="D77" s="13" t="s">
        <v>207</v>
      </c>
      <c r="E77" s="13" t="s">
        <v>508</v>
      </c>
      <c r="F77" s="13" t="s">
        <v>76</v>
      </c>
      <c r="G77" s="13" t="s">
        <v>61</v>
      </c>
      <c r="H77" s="26" t="s">
        <v>113</v>
      </c>
      <c r="I77" s="26" t="s">
        <v>148</v>
      </c>
      <c r="J77" s="26" t="s">
        <v>116</v>
      </c>
      <c r="K77" s="14"/>
      <c r="L77" s="26" t="s">
        <v>86</v>
      </c>
      <c r="M77" s="27" t="s">
        <v>211</v>
      </c>
      <c r="N77" s="26" t="s">
        <v>211</v>
      </c>
      <c r="O77" s="14"/>
      <c r="P77" s="26" t="s">
        <v>140</v>
      </c>
      <c r="Q77" s="26" t="s">
        <v>142</v>
      </c>
      <c r="R77" s="27" t="s">
        <v>212</v>
      </c>
      <c r="S77" s="14"/>
      <c r="T77" s="37" t="str">
        <f>"517,5"</f>
        <v>517,5</v>
      </c>
      <c r="U77" s="14" t="str">
        <f>"317,5380"</f>
        <v>317,5380</v>
      </c>
      <c r="V77" s="13" t="s">
        <v>81</v>
      </c>
    </row>
    <row r="78" spans="1:22">
      <c r="A78" s="14" t="s">
        <v>272</v>
      </c>
      <c r="B78" s="13" t="s">
        <v>213</v>
      </c>
      <c r="C78" s="13" t="s">
        <v>214</v>
      </c>
      <c r="D78" s="13" t="s">
        <v>215</v>
      </c>
      <c r="E78" s="13" t="s">
        <v>508</v>
      </c>
      <c r="F78" s="13" t="s">
        <v>492</v>
      </c>
      <c r="G78" s="13" t="s">
        <v>15</v>
      </c>
      <c r="H78" s="26" t="s">
        <v>111</v>
      </c>
      <c r="I78" s="26" t="s">
        <v>162</v>
      </c>
      <c r="J78" s="27" t="s">
        <v>115</v>
      </c>
      <c r="K78" s="14"/>
      <c r="L78" s="26" t="s">
        <v>85</v>
      </c>
      <c r="M78" s="27" t="s">
        <v>68</v>
      </c>
      <c r="N78" s="27" t="s">
        <v>22</v>
      </c>
      <c r="O78" s="14"/>
      <c r="P78" s="26" t="s">
        <v>116</v>
      </c>
      <c r="Q78" s="26" t="s">
        <v>141</v>
      </c>
      <c r="R78" s="26" t="s">
        <v>142</v>
      </c>
      <c r="S78" s="14"/>
      <c r="T78" s="37" t="str">
        <f>"455,0"</f>
        <v>455,0</v>
      </c>
      <c r="U78" s="14" t="str">
        <f>"280,6895"</f>
        <v>280,6895</v>
      </c>
      <c r="V78" s="13" t="s">
        <v>37</v>
      </c>
    </row>
    <row r="79" spans="1:22">
      <c r="A79" s="10" t="s">
        <v>267</v>
      </c>
      <c r="B79" s="9" t="s">
        <v>205</v>
      </c>
      <c r="C79" s="9" t="s">
        <v>485</v>
      </c>
      <c r="D79" s="9" t="s">
        <v>207</v>
      </c>
      <c r="E79" s="9" t="s">
        <v>510</v>
      </c>
      <c r="F79" s="9" t="s">
        <v>492</v>
      </c>
      <c r="G79" s="9" t="s">
        <v>15</v>
      </c>
      <c r="H79" s="22" t="s">
        <v>141</v>
      </c>
      <c r="I79" s="22" t="s">
        <v>142</v>
      </c>
      <c r="J79" s="28" t="s">
        <v>208</v>
      </c>
      <c r="K79" s="10"/>
      <c r="L79" s="22" t="s">
        <v>111</v>
      </c>
      <c r="M79" s="22" t="s">
        <v>162</v>
      </c>
      <c r="N79" s="22" t="s">
        <v>115</v>
      </c>
      <c r="O79" s="10"/>
      <c r="P79" s="22" t="s">
        <v>201</v>
      </c>
      <c r="Q79" s="22" t="s">
        <v>194</v>
      </c>
      <c r="R79" s="28" t="s">
        <v>184</v>
      </c>
      <c r="S79" s="10"/>
      <c r="T79" s="35" t="str">
        <f>"610,0"</f>
        <v>610,0</v>
      </c>
      <c r="U79" s="10" t="str">
        <f>"430,4404"</f>
        <v>430,4404</v>
      </c>
      <c r="V79" s="9" t="s">
        <v>93</v>
      </c>
    </row>
    <row r="80" spans="1:22">
      <c r="B80" s="5" t="s">
        <v>268</v>
      </c>
    </row>
    <row r="81" spans="1:22" ht="16">
      <c r="A81" s="38" t="s">
        <v>216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</row>
    <row r="82" spans="1:22">
      <c r="A82" s="8" t="s">
        <v>267</v>
      </c>
      <c r="B82" s="7" t="s">
        <v>217</v>
      </c>
      <c r="C82" s="7" t="s">
        <v>218</v>
      </c>
      <c r="D82" s="7" t="s">
        <v>219</v>
      </c>
      <c r="E82" s="7" t="s">
        <v>508</v>
      </c>
      <c r="F82" s="7" t="s">
        <v>60</v>
      </c>
      <c r="G82" s="7" t="s">
        <v>61</v>
      </c>
      <c r="H82" s="21" t="s">
        <v>113</v>
      </c>
      <c r="I82" s="21" t="s">
        <v>148</v>
      </c>
      <c r="J82" s="21" t="s">
        <v>140</v>
      </c>
      <c r="K82" s="8"/>
      <c r="L82" s="21" t="s">
        <v>166</v>
      </c>
      <c r="M82" s="21" t="s">
        <v>113</v>
      </c>
      <c r="N82" s="21" t="s">
        <v>115</v>
      </c>
      <c r="O82" s="8"/>
      <c r="P82" s="21" t="s">
        <v>194</v>
      </c>
      <c r="Q82" s="21" t="s">
        <v>220</v>
      </c>
      <c r="R82" s="21" t="s">
        <v>221</v>
      </c>
      <c r="S82" s="8"/>
      <c r="T82" s="34" t="str">
        <f>"622,5"</f>
        <v>622,5</v>
      </c>
      <c r="U82" s="8" t="str">
        <f>"357,9998"</f>
        <v>357,9998</v>
      </c>
      <c r="V82" s="7" t="s">
        <v>491</v>
      </c>
    </row>
    <row r="83" spans="1:22">
      <c r="A83" s="10" t="s">
        <v>270</v>
      </c>
      <c r="B83" s="9" t="s">
        <v>222</v>
      </c>
      <c r="C83" s="9" t="s">
        <v>223</v>
      </c>
      <c r="D83" s="9" t="s">
        <v>224</v>
      </c>
      <c r="E83" s="9" t="s">
        <v>508</v>
      </c>
      <c r="F83" s="9" t="s">
        <v>14</v>
      </c>
      <c r="G83" s="9" t="s">
        <v>61</v>
      </c>
      <c r="H83" s="22" t="s">
        <v>142</v>
      </c>
      <c r="I83" s="22" t="s">
        <v>149</v>
      </c>
      <c r="J83" s="22" t="s">
        <v>150</v>
      </c>
      <c r="K83" s="10"/>
      <c r="L83" s="22" t="s">
        <v>135</v>
      </c>
      <c r="M83" s="22" t="s">
        <v>111</v>
      </c>
      <c r="N83" s="28" t="s">
        <v>131</v>
      </c>
      <c r="O83" s="10"/>
      <c r="P83" s="22" t="s">
        <v>194</v>
      </c>
      <c r="Q83" s="22" t="s">
        <v>184</v>
      </c>
      <c r="R83" s="28" t="s">
        <v>185</v>
      </c>
      <c r="S83" s="10"/>
      <c r="T83" s="35" t="str">
        <f>"620,0"</f>
        <v>620,0</v>
      </c>
      <c r="U83" s="10" t="str">
        <f>"358,3600"</f>
        <v>358,3600</v>
      </c>
      <c r="V83" s="9" t="s">
        <v>88</v>
      </c>
    </row>
    <row r="84" spans="1:22">
      <c r="B84" s="5" t="s">
        <v>268</v>
      </c>
    </row>
    <row r="85" spans="1:22" ht="16">
      <c r="B85" s="5" t="s">
        <v>268</v>
      </c>
      <c r="F85" s="15"/>
    </row>
    <row r="86" spans="1:22">
      <c r="B86" s="5" t="s">
        <v>268</v>
      </c>
    </row>
    <row r="87" spans="1:22" ht="18">
      <c r="B87" s="16" t="s">
        <v>225</v>
      </c>
      <c r="C87" s="16"/>
      <c r="G87" s="3"/>
    </row>
    <row r="88" spans="1:22" ht="16">
      <c r="B88" s="17" t="s">
        <v>226</v>
      </c>
      <c r="C88" s="17"/>
      <c r="G88" s="3"/>
    </row>
    <row r="89" spans="1:22" ht="14">
      <c r="B89" s="18"/>
      <c r="C89" s="19" t="s">
        <v>227</v>
      </c>
      <c r="G89" s="3"/>
    </row>
    <row r="90" spans="1:22" ht="14">
      <c r="B90" s="20" t="s">
        <v>228</v>
      </c>
      <c r="C90" s="20" t="s">
        <v>229</v>
      </c>
      <c r="D90" s="20" t="s">
        <v>502</v>
      </c>
      <c r="E90" s="20" t="s">
        <v>230</v>
      </c>
      <c r="F90" s="20" t="s">
        <v>231</v>
      </c>
      <c r="G90" s="3"/>
    </row>
    <row r="91" spans="1:22">
      <c r="B91" s="5" t="s">
        <v>27</v>
      </c>
      <c r="C91" s="5" t="s">
        <v>227</v>
      </c>
      <c r="D91" s="6" t="s">
        <v>233</v>
      </c>
      <c r="E91" s="6" t="s">
        <v>142</v>
      </c>
      <c r="F91" s="6" t="s">
        <v>234</v>
      </c>
      <c r="G91" s="3"/>
    </row>
    <row r="92" spans="1:22">
      <c r="B92" s="5" t="s">
        <v>66</v>
      </c>
      <c r="C92" s="5" t="s">
        <v>227</v>
      </c>
      <c r="D92" s="6" t="s">
        <v>235</v>
      </c>
      <c r="E92" s="6" t="s">
        <v>236</v>
      </c>
      <c r="F92" s="6" t="s">
        <v>237</v>
      </c>
      <c r="G92" s="3"/>
    </row>
    <row r="93" spans="1:22">
      <c r="B93" s="5" t="s">
        <v>70</v>
      </c>
      <c r="C93" s="5" t="s">
        <v>227</v>
      </c>
      <c r="D93" s="6" t="s">
        <v>235</v>
      </c>
      <c r="E93" s="6" t="s">
        <v>238</v>
      </c>
      <c r="F93" s="6" t="s">
        <v>239</v>
      </c>
      <c r="G93" s="3"/>
    </row>
    <row r="94" spans="1:22">
      <c r="G94" s="3"/>
    </row>
    <row r="95" spans="1:22" ht="14">
      <c r="B95" s="18"/>
      <c r="C95" s="19" t="s">
        <v>242</v>
      </c>
      <c r="G95" s="3"/>
    </row>
    <row r="96" spans="1:22" ht="14">
      <c r="B96" s="20" t="s">
        <v>228</v>
      </c>
      <c r="C96" s="20" t="s">
        <v>229</v>
      </c>
      <c r="D96" s="20" t="s">
        <v>502</v>
      </c>
      <c r="E96" s="20" t="s">
        <v>230</v>
      </c>
      <c r="F96" s="20" t="s">
        <v>231</v>
      </c>
      <c r="G96" s="3"/>
    </row>
    <row r="97" spans="2:7">
      <c r="B97" s="5" t="s">
        <v>108</v>
      </c>
      <c r="C97" s="5" t="s">
        <v>242</v>
      </c>
      <c r="D97" s="6" t="s">
        <v>243</v>
      </c>
      <c r="E97" s="6" t="s">
        <v>244</v>
      </c>
      <c r="F97" s="6" t="s">
        <v>245</v>
      </c>
      <c r="G97" s="3"/>
    </row>
    <row r="98" spans="2:7">
      <c r="B98" s="5" t="s">
        <v>94</v>
      </c>
      <c r="C98" s="5" t="s">
        <v>242</v>
      </c>
      <c r="D98" s="6" t="s">
        <v>241</v>
      </c>
      <c r="E98" s="6" t="s">
        <v>246</v>
      </c>
      <c r="F98" s="6" t="s">
        <v>247</v>
      </c>
      <c r="G98" s="3"/>
    </row>
    <row r="99" spans="2:7">
      <c r="B99" s="5" t="s">
        <v>73</v>
      </c>
      <c r="C99" s="5" t="s">
        <v>242</v>
      </c>
      <c r="D99" s="6" t="s">
        <v>235</v>
      </c>
      <c r="E99" s="6" t="s">
        <v>248</v>
      </c>
      <c r="F99" s="6" t="s">
        <v>249</v>
      </c>
      <c r="G99" s="3"/>
    </row>
    <row r="100" spans="2:7">
      <c r="G100" s="3"/>
    </row>
    <row r="101" spans="2:7" ht="16">
      <c r="B101" s="17" t="s">
        <v>252</v>
      </c>
      <c r="C101" s="17"/>
      <c r="G101" s="3"/>
    </row>
    <row r="102" spans="2:7" ht="14">
      <c r="B102" s="18"/>
      <c r="C102" s="19" t="s">
        <v>253</v>
      </c>
      <c r="G102" s="3"/>
    </row>
    <row r="103" spans="2:7" ht="14">
      <c r="B103" s="20" t="s">
        <v>228</v>
      </c>
      <c r="C103" s="20" t="s">
        <v>229</v>
      </c>
      <c r="D103" s="20" t="s">
        <v>502</v>
      </c>
      <c r="E103" s="20" t="s">
        <v>230</v>
      </c>
      <c r="F103" s="20" t="s">
        <v>231</v>
      </c>
      <c r="G103" s="3"/>
    </row>
    <row r="104" spans="2:7">
      <c r="B104" s="5" t="s">
        <v>138</v>
      </c>
      <c r="C104" s="5" t="s">
        <v>486</v>
      </c>
      <c r="D104" s="6" t="s">
        <v>251</v>
      </c>
      <c r="E104" s="6" t="s">
        <v>254</v>
      </c>
      <c r="F104" s="6" t="s">
        <v>255</v>
      </c>
      <c r="G104" s="3"/>
    </row>
    <row r="105" spans="2:7">
      <c r="B105" s="5" t="s">
        <v>128</v>
      </c>
      <c r="C105" s="5" t="s">
        <v>486</v>
      </c>
      <c r="D105" s="6" t="s">
        <v>241</v>
      </c>
      <c r="E105" s="6" t="s">
        <v>246</v>
      </c>
      <c r="F105" s="6" t="s">
        <v>256</v>
      </c>
      <c r="G105" s="3"/>
    </row>
    <row r="106" spans="2:7">
      <c r="B106" s="5" t="s">
        <v>132</v>
      </c>
      <c r="C106" s="5" t="s">
        <v>486</v>
      </c>
      <c r="D106" s="6" t="s">
        <v>241</v>
      </c>
      <c r="E106" s="6" t="s">
        <v>257</v>
      </c>
      <c r="F106" s="6" t="s">
        <v>258</v>
      </c>
      <c r="G106" s="3"/>
    </row>
    <row r="107" spans="2:7">
      <c r="G107" s="3"/>
    </row>
    <row r="108" spans="2:7" ht="14">
      <c r="B108" s="18"/>
      <c r="C108" s="19" t="s">
        <v>242</v>
      </c>
      <c r="G108" s="3"/>
    </row>
    <row r="109" spans="2:7" ht="14">
      <c r="B109" s="20" t="s">
        <v>228</v>
      </c>
      <c r="C109" s="20" t="s">
        <v>229</v>
      </c>
      <c r="D109" s="20" t="s">
        <v>502</v>
      </c>
      <c r="E109" s="20" t="s">
        <v>230</v>
      </c>
      <c r="F109" s="20" t="s">
        <v>231</v>
      </c>
      <c r="G109" s="3"/>
    </row>
    <row r="110" spans="2:7">
      <c r="B110" s="5" t="s">
        <v>181</v>
      </c>
      <c r="C110" s="5" t="s">
        <v>242</v>
      </c>
      <c r="D110" s="6" t="s">
        <v>259</v>
      </c>
      <c r="E110" s="6" t="s">
        <v>260</v>
      </c>
      <c r="F110" s="6" t="s">
        <v>261</v>
      </c>
      <c r="G110" s="3"/>
    </row>
    <row r="111" spans="2:7">
      <c r="B111" s="5" t="s">
        <v>198</v>
      </c>
      <c r="C111" s="5" t="s">
        <v>242</v>
      </c>
      <c r="D111" s="6" t="s">
        <v>262</v>
      </c>
      <c r="E111" s="6" t="s">
        <v>263</v>
      </c>
      <c r="F111" s="6" t="s">
        <v>264</v>
      </c>
      <c r="G111" s="3"/>
    </row>
    <row r="112" spans="2:7">
      <c r="B112" s="5" t="s">
        <v>205</v>
      </c>
      <c r="C112" s="5" t="s">
        <v>242</v>
      </c>
      <c r="D112" s="6" t="s">
        <v>262</v>
      </c>
      <c r="E112" s="6" t="s">
        <v>265</v>
      </c>
      <c r="F112" s="6" t="s">
        <v>266</v>
      </c>
      <c r="G112" s="3"/>
    </row>
    <row r="113" spans="2:2">
      <c r="B113" s="5" t="s">
        <v>268</v>
      </c>
    </row>
    <row r="114" spans="2:2">
      <c r="B114" s="5" t="s">
        <v>268</v>
      </c>
    </row>
  </sheetData>
  <mergeCells count="32">
    <mergeCell ref="U3:U4"/>
    <mergeCell ref="A1:V2"/>
    <mergeCell ref="H3:K3"/>
    <mergeCell ref="L3:O3"/>
    <mergeCell ref="P3:S3"/>
    <mergeCell ref="A3:A4"/>
    <mergeCell ref="C3:C4"/>
    <mergeCell ref="D3:D4"/>
    <mergeCell ref="V3:V4"/>
    <mergeCell ref="G3:G4"/>
    <mergeCell ref="F3:F4"/>
    <mergeCell ref="A12:S12"/>
    <mergeCell ref="A15:S15"/>
    <mergeCell ref="A18:S18"/>
    <mergeCell ref="E3:E4"/>
    <mergeCell ref="T3:T4"/>
    <mergeCell ref="A68:S68"/>
    <mergeCell ref="A73:S73"/>
    <mergeCell ref="A81:S81"/>
    <mergeCell ref="B3:B4"/>
    <mergeCell ref="A42:S42"/>
    <mergeCell ref="A45:S45"/>
    <mergeCell ref="A48:S48"/>
    <mergeCell ref="A53:S53"/>
    <mergeCell ref="A64:S64"/>
    <mergeCell ref="A21:S21"/>
    <mergeCell ref="A27:S27"/>
    <mergeCell ref="A33:S33"/>
    <mergeCell ref="A36:S36"/>
    <mergeCell ref="A39:S39"/>
    <mergeCell ref="A5:S5"/>
    <mergeCell ref="A9:S9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9"/>
  <sheetViews>
    <sheetView topLeftCell="A49" zoomScaleNormal="100" workbookViewId="0">
      <selection activeCell="E79" sqref="E79"/>
    </sheetView>
  </sheetViews>
  <sheetFormatPr baseColWidth="10" defaultColWidth="9.1640625" defaultRowHeight="13"/>
  <cols>
    <col min="1" max="1" width="7.5" style="5" bestFit="1" customWidth="1"/>
    <col min="2" max="2" width="25.16406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4.5" style="5" bestFit="1" customWidth="1"/>
    <col min="8" max="11" width="5.5" style="6" customWidth="1"/>
    <col min="12" max="12" width="10.5" style="33" bestFit="1" customWidth="1"/>
    <col min="13" max="13" width="8.5" style="6" bestFit="1" customWidth="1"/>
    <col min="14" max="14" width="16.6640625" style="5" customWidth="1"/>
    <col min="15" max="16384" width="9.1640625" style="3"/>
  </cols>
  <sheetData>
    <row r="1" spans="1:14" s="2" customFormat="1" ht="29" customHeight="1">
      <c r="A1" s="47" t="s">
        <v>500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</row>
    <row r="2" spans="1:14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/>
    </row>
    <row r="3" spans="1:14" s="1" customFormat="1" ht="12.75" customHeight="1">
      <c r="A3" s="55" t="s">
        <v>504</v>
      </c>
      <c r="B3" s="39" t="s">
        <v>0</v>
      </c>
      <c r="C3" s="57" t="s">
        <v>505</v>
      </c>
      <c r="D3" s="57" t="s">
        <v>6</v>
      </c>
      <c r="E3" s="43" t="s">
        <v>506</v>
      </c>
      <c r="F3" s="43"/>
      <c r="G3" s="43" t="s">
        <v>5</v>
      </c>
      <c r="H3" s="43" t="s">
        <v>8</v>
      </c>
      <c r="I3" s="43"/>
      <c r="J3" s="43"/>
      <c r="K3" s="43"/>
      <c r="L3" s="45" t="s">
        <v>401</v>
      </c>
      <c r="M3" s="43" t="s">
        <v>3</v>
      </c>
      <c r="N3" s="58" t="s">
        <v>2</v>
      </c>
    </row>
    <row r="4" spans="1:14" s="1" customFormat="1" ht="21" customHeight="1" thickBot="1">
      <c r="A4" s="56"/>
      <c r="B4" s="40"/>
      <c r="C4" s="44"/>
      <c r="D4" s="44"/>
      <c r="E4" s="44"/>
      <c r="F4" s="44"/>
      <c r="G4" s="44"/>
      <c r="H4" s="4">
        <v>1</v>
      </c>
      <c r="I4" s="4">
        <v>2</v>
      </c>
      <c r="J4" s="4">
        <v>3</v>
      </c>
      <c r="K4" s="4" t="s">
        <v>4</v>
      </c>
      <c r="L4" s="46"/>
      <c r="M4" s="44"/>
      <c r="N4" s="59"/>
    </row>
    <row r="5" spans="1:14" ht="16">
      <c r="A5" s="41" t="s">
        <v>38</v>
      </c>
      <c r="B5" s="41"/>
      <c r="C5" s="42"/>
      <c r="D5" s="42"/>
      <c r="E5" s="42"/>
      <c r="F5" s="42"/>
      <c r="G5" s="42"/>
      <c r="H5" s="42"/>
      <c r="I5" s="42"/>
      <c r="J5" s="42"/>
      <c r="K5" s="42"/>
    </row>
    <row r="6" spans="1:14">
      <c r="A6" s="12" t="s">
        <v>267</v>
      </c>
      <c r="B6" s="11" t="s">
        <v>39</v>
      </c>
      <c r="C6" s="11" t="s">
        <v>40</v>
      </c>
      <c r="D6" s="11" t="s">
        <v>41</v>
      </c>
      <c r="E6" s="11" t="s">
        <v>508</v>
      </c>
      <c r="F6" s="11" t="s">
        <v>42</v>
      </c>
      <c r="G6" s="11" t="s">
        <v>43</v>
      </c>
      <c r="H6" s="23" t="s">
        <v>21</v>
      </c>
      <c r="I6" s="24" t="s">
        <v>46</v>
      </c>
      <c r="J6" s="24" t="s">
        <v>46</v>
      </c>
      <c r="K6" s="12"/>
      <c r="L6" s="36" t="str">
        <f>"47,5"</f>
        <v>47,5</v>
      </c>
      <c r="M6" s="12" t="str">
        <f>"61,6740"</f>
        <v>61,6740</v>
      </c>
      <c r="N6" s="11" t="s">
        <v>490</v>
      </c>
    </row>
    <row r="7" spans="1:14">
      <c r="B7" s="5" t="s">
        <v>268</v>
      </c>
    </row>
    <row r="8" spans="1:14" ht="16">
      <c r="A8" s="38" t="s">
        <v>48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4">
      <c r="A9" s="8" t="s">
        <v>267</v>
      </c>
      <c r="B9" s="7" t="s">
        <v>273</v>
      </c>
      <c r="C9" s="7" t="s">
        <v>464</v>
      </c>
      <c r="D9" s="7" t="s">
        <v>274</v>
      </c>
      <c r="E9" s="7" t="s">
        <v>509</v>
      </c>
      <c r="F9" s="7" t="s">
        <v>492</v>
      </c>
      <c r="G9" s="7" t="s">
        <v>15</v>
      </c>
      <c r="H9" s="25" t="s">
        <v>275</v>
      </c>
      <c r="I9" s="21" t="s">
        <v>275</v>
      </c>
      <c r="J9" s="25" t="s">
        <v>33</v>
      </c>
      <c r="K9" s="8"/>
      <c r="L9" s="34" t="str">
        <f>"30,0"</f>
        <v>30,0</v>
      </c>
      <c r="M9" s="8" t="str">
        <f>"35,4960"</f>
        <v>35,4960</v>
      </c>
      <c r="N9" s="7" t="s">
        <v>37</v>
      </c>
    </row>
    <row r="10" spans="1:14">
      <c r="A10" s="14" t="s">
        <v>267</v>
      </c>
      <c r="B10" s="13" t="s">
        <v>276</v>
      </c>
      <c r="C10" s="13" t="s">
        <v>277</v>
      </c>
      <c r="D10" s="13" t="s">
        <v>274</v>
      </c>
      <c r="E10" s="13" t="s">
        <v>507</v>
      </c>
      <c r="F10" s="13" t="s">
        <v>492</v>
      </c>
      <c r="G10" s="13" t="s">
        <v>15</v>
      </c>
      <c r="H10" s="26" t="s">
        <v>20</v>
      </c>
      <c r="I10" s="27" t="s">
        <v>46</v>
      </c>
      <c r="J10" s="27" t="s">
        <v>46</v>
      </c>
      <c r="K10" s="14"/>
      <c r="L10" s="37" t="str">
        <f>"45,0"</f>
        <v>45,0</v>
      </c>
      <c r="M10" s="14" t="str">
        <f>"53,2440"</f>
        <v>53,2440</v>
      </c>
      <c r="N10" s="13" t="s">
        <v>37</v>
      </c>
    </row>
    <row r="11" spans="1:14">
      <c r="A11" s="14" t="s">
        <v>267</v>
      </c>
      <c r="B11" s="13" t="s">
        <v>278</v>
      </c>
      <c r="C11" s="13" t="s">
        <v>279</v>
      </c>
      <c r="D11" s="13" t="s">
        <v>280</v>
      </c>
      <c r="E11" s="13" t="s">
        <v>508</v>
      </c>
      <c r="F11" s="13" t="s">
        <v>42</v>
      </c>
      <c r="G11" s="13" t="s">
        <v>43</v>
      </c>
      <c r="H11" s="26" t="s">
        <v>114</v>
      </c>
      <c r="I11" s="27" t="s">
        <v>22</v>
      </c>
      <c r="J11" s="26" t="s">
        <v>22</v>
      </c>
      <c r="K11" s="27" t="s">
        <v>130</v>
      </c>
      <c r="L11" s="37" t="str">
        <f>"105,0"</f>
        <v>105,0</v>
      </c>
      <c r="M11" s="14" t="str">
        <f>"123,5430"</f>
        <v>123,5430</v>
      </c>
      <c r="N11" s="13" t="s">
        <v>490</v>
      </c>
    </row>
    <row r="12" spans="1:14">
      <c r="A12" s="14" t="s">
        <v>270</v>
      </c>
      <c r="B12" s="13" t="s">
        <v>281</v>
      </c>
      <c r="C12" s="13" t="s">
        <v>282</v>
      </c>
      <c r="D12" s="13" t="s">
        <v>283</v>
      </c>
      <c r="E12" s="13" t="s">
        <v>508</v>
      </c>
      <c r="F12" s="13" t="s">
        <v>76</v>
      </c>
      <c r="G12" s="13" t="s">
        <v>61</v>
      </c>
      <c r="H12" s="26" t="s">
        <v>31</v>
      </c>
      <c r="I12" s="27" t="s">
        <v>44</v>
      </c>
      <c r="J12" s="26" t="s">
        <v>44</v>
      </c>
      <c r="K12" s="14"/>
      <c r="L12" s="37" t="str">
        <f>"62,5"</f>
        <v>62,5</v>
      </c>
      <c r="M12" s="14" t="str">
        <f>"75,4438"</f>
        <v>75,4438</v>
      </c>
      <c r="N12" s="13" t="s">
        <v>81</v>
      </c>
    </row>
    <row r="13" spans="1:14">
      <c r="A13" s="14" t="s">
        <v>271</v>
      </c>
      <c r="B13" s="13" t="s">
        <v>284</v>
      </c>
      <c r="C13" s="13" t="s">
        <v>285</v>
      </c>
      <c r="D13" s="13" t="s">
        <v>286</v>
      </c>
      <c r="E13" s="13" t="s">
        <v>508</v>
      </c>
      <c r="F13" s="13" t="s">
        <v>493</v>
      </c>
      <c r="G13" s="13" t="s">
        <v>61</v>
      </c>
      <c r="H13" s="26" t="s">
        <v>46</v>
      </c>
      <c r="I13" s="26" t="s">
        <v>53</v>
      </c>
      <c r="J13" s="26" t="s">
        <v>30</v>
      </c>
      <c r="K13" s="14"/>
      <c r="L13" s="37" t="str">
        <f>"55,0"</f>
        <v>55,0</v>
      </c>
      <c r="M13" s="14" t="str">
        <f>"64,8945"</f>
        <v>64,8945</v>
      </c>
      <c r="N13" s="13" t="s">
        <v>287</v>
      </c>
    </row>
    <row r="14" spans="1:14">
      <c r="A14" s="10" t="s">
        <v>272</v>
      </c>
      <c r="B14" s="9" t="s">
        <v>288</v>
      </c>
      <c r="C14" s="9" t="s">
        <v>289</v>
      </c>
      <c r="D14" s="9" t="s">
        <v>280</v>
      </c>
      <c r="E14" s="9" t="s">
        <v>508</v>
      </c>
      <c r="F14" s="9" t="s">
        <v>489</v>
      </c>
      <c r="G14" s="9" t="s">
        <v>61</v>
      </c>
      <c r="H14" s="22" t="s">
        <v>46</v>
      </c>
      <c r="I14" s="22" t="s">
        <v>30</v>
      </c>
      <c r="J14" s="28" t="s">
        <v>79</v>
      </c>
      <c r="K14" s="10"/>
      <c r="L14" s="35" t="str">
        <f>"55,0"</f>
        <v>55,0</v>
      </c>
      <c r="M14" s="10" t="str">
        <f>"64,7130"</f>
        <v>64,7130</v>
      </c>
      <c r="N14" s="9" t="s">
        <v>494</v>
      </c>
    </row>
    <row r="15" spans="1:14">
      <c r="B15" s="5" t="s">
        <v>268</v>
      </c>
    </row>
    <row r="16" spans="1:14" ht="16">
      <c r="A16" s="38" t="s">
        <v>89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</row>
    <row r="17" spans="1:14">
      <c r="A17" s="12" t="s">
        <v>267</v>
      </c>
      <c r="B17" s="11" t="s">
        <v>290</v>
      </c>
      <c r="C17" s="11" t="s">
        <v>291</v>
      </c>
      <c r="D17" s="11" t="s">
        <v>292</v>
      </c>
      <c r="E17" s="11" t="s">
        <v>508</v>
      </c>
      <c r="F17" s="11" t="s">
        <v>489</v>
      </c>
      <c r="G17" s="11" t="s">
        <v>61</v>
      </c>
      <c r="H17" s="23" t="s">
        <v>44</v>
      </c>
      <c r="I17" s="24" t="s">
        <v>45</v>
      </c>
      <c r="J17" s="23" t="s">
        <v>45</v>
      </c>
      <c r="K17" s="12"/>
      <c r="L17" s="36" t="str">
        <f>"67,5"</f>
        <v>67,5</v>
      </c>
      <c r="M17" s="12" t="str">
        <f>"73,6492"</f>
        <v>73,6492</v>
      </c>
      <c r="N17" s="11" t="s">
        <v>494</v>
      </c>
    </row>
    <row r="18" spans="1:14">
      <c r="B18" s="5" t="s">
        <v>268</v>
      </c>
    </row>
    <row r="19" spans="1:14" ht="16">
      <c r="A19" s="38" t="s">
        <v>102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</row>
    <row r="20" spans="1:14">
      <c r="A20" s="8" t="s">
        <v>267</v>
      </c>
      <c r="B20" s="7" t="s">
        <v>293</v>
      </c>
      <c r="C20" s="7" t="s">
        <v>294</v>
      </c>
      <c r="D20" s="7" t="s">
        <v>161</v>
      </c>
      <c r="E20" s="7" t="s">
        <v>508</v>
      </c>
      <c r="F20" s="7" t="s">
        <v>492</v>
      </c>
      <c r="G20" s="7" t="s">
        <v>15</v>
      </c>
      <c r="H20" s="21" t="s">
        <v>79</v>
      </c>
      <c r="I20" s="25" t="s">
        <v>44</v>
      </c>
      <c r="J20" s="21" t="s">
        <v>44</v>
      </c>
      <c r="K20" s="8"/>
      <c r="L20" s="34" t="str">
        <f>"62,5"</f>
        <v>62,5</v>
      </c>
      <c r="M20" s="8" t="str">
        <f>"59,5625"</f>
        <v>59,5625</v>
      </c>
      <c r="N20" s="7" t="s">
        <v>37</v>
      </c>
    </row>
    <row r="21" spans="1:14">
      <c r="A21" s="14" t="s">
        <v>267</v>
      </c>
      <c r="B21" s="13" t="s">
        <v>103</v>
      </c>
      <c r="C21" s="13" t="s">
        <v>448</v>
      </c>
      <c r="D21" s="13" t="s">
        <v>104</v>
      </c>
      <c r="E21" s="13" t="s">
        <v>510</v>
      </c>
      <c r="F21" s="13" t="s">
        <v>42</v>
      </c>
      <c r="G21" s="13" t="s">
        <v>43</v>
      </c>
      <c r="H21" s="26" t="s">
        <v>46</v>
      </c>
      <c r="I21" s="26" t="s">
        <v>30</v>
      </c>
      <c r="J21" s="27" t="s">
        <v>79</v>
      </c>
      <c r="K21" s="14"/>
      <c r="L21" s="37" t="str">
        <f>"55,0"</f>
        <v>55,0</v>
      </c>
      <c r="M21" s="14" t="str">
        <f>"55,2897"</f>
        <v>55,2897</v>
      </c>
      <c r="N21" s="13" t="s">
        <v>490</v>
      </c>
    </row>
    <row r="22" spans="1:14">
      <c r="A22" s="14" t="s">
        <v>270</v>
      </c>
      <c r="B22" s="13" t="s">
        <v>295</v>
      </c>
      <c r="C22" s="13" t="s">
        <v>465</v>
      </c>
      <c r="D22" s="13" t="s">
        <v>296</v>
      </c>
      <c r="E22" s="13" t="s">
        <v>510</v>
      </c>
      <c r="F22" s="13" t="s">
        <v>492</v>
      </c>
      <c r="G22" s="13" t="s">
        <v>15</v>
      </c>
      <c r="H22" s="26" t="s">
        <v>20</v>
      </c>
      <c r="I22" s="27" t="s">
        <v>46</v>
      </c>
      <c r="J22" s="27" t="s">
        <v>46</v>
      </c>
      <c r="K22" s="14"/>
      <c r="L22" s="37" t="str">
        <f>"45,0"</f>
        <v>45,0</v>
      </c>
      <c r="M22" s="14" t="str">
        <f>"49,2026"</f>
        <v>49,2026</v>
      </c>
      <c r="N22" s="13" t="s">
        <v>37</v>
      </c>
    </row>
    <row r="23" spans="1:14">
      <c r="A23" s="10" t="s">
        <v>269</v>
      </c>
      <c r="B23" s="9" t="s">
        <v>297</v>
      </c>
      <c r="C23" s="9" t="s">
        <v>466</v>
      </c>
      <c r="D23" s="9" t="s">
        <v>298</v>
      </c>
      <c r="E23" s="9" t="s">
        <v>510</v>
      </c>
      <c r="F23" s="9" t="s">
        <v>76</v>
      </c>
      <c r="G23" s="9" t="s">
        <v>61</v>
      </c>
      <c r="H23" s="28" t="s">
        <v>31</v>
      </c>
      <c r="I23" s="28" t="s">
        <v>31</v>
      </c>
      <c r="J23" s="28" t="s">
        <v>31</v>
      </c>
      <c r="K23" s="10"/>
      <c r="L23" s="35" t="str">
        <f>"0.00"</f>
        <v>0.00</v>
      </c>
      <c r="M23" s="10" t="str">
        <f>"0,0000"</f>
        <v>0,0000</v>
      </c>
      <c r="N23" s="9" t="s">
        <v>81</v>
      </c>
    </row>
    <row r="24" spans="1:14">
      <c r="B24" s="5" t="s">
        <v>268</v>
      </c>
    </row>
    <row r="25" spans="1:14" ht="16">
      <c r="A25" s="38" t="s">
        <v>118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</row>
    <row r="26" spans="1:14">
      <c r="A26" s="12" t="s">
        <v>267</v>
      </c>
      <c r="B26" s="11" t="s">
        <v>299</v>
      </c>
      <c r="C26" s="11" t="s">
        <v>300</v>
      </c>
      <c r="D26" s="11" t="s">
        <v>301</v>
      </c>
      <c r="E26" s="11" t="s">
        <v>508</v>
      </c>
      <c r="F26" s="11" t="s">
        <v>492</v>
      </c>
      <c r="G26" s="11" t="s">
        <v>15</v>
      </c>
      <c r="H26" s="23" t="s">
        <v>302</v>
      </c>
      <c r="I26" s="23" t="s">
        <v>303</v>
      </c>
      <c r="J26" s="24" t="s">
        <v>19</v>
      </c>
      <c r="K26" s="12"/>
      <c r="L26" s="36" t="str">
        <f>"40,0"</f>
        <v>40,0</v>
      </c>
      <c r="M26" s="12" t="str">
        <f>"35,8200"</f>
        <v>35,8200</v>
      </c>
      <c r="N26" s="11" t="s">
        <v>37</v>
      </c>
    </row>
    <row r="27" spans="1:14">
      <c r="B27" s="5" t="s">
        <v>268</v>
      </c>
    </row>
    <row r="28" spans="1:14" ht="16">
      <c r="A28" s="38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4">
      <c r="A29" s="12" t="s">
        <v>267</v>
      </c>
      <c r="B29" s="11" t="s">
        <v>304</v>
      </c>
      <c r="C29" s="11" t="s">
        <v>467</v>
      </c>
      <c r="D29" s="11" t="s">
        <v>305</v>
      </c>
      <c r="E29" s="11" t="s">
        <v>509</v>
      </c>
      <c r="F29" s="11" t="s">
        <v>51</v>
      </c>
      <c r="G29" s="11" t="s">
        <v>52</v>
      </c>
      <c r="H29" s="23" t="s">
        <v>306</v>
      </c>
      <c r="I29" s="23" t="s">
        <v>307</v>
      </c>
      <c r="J29" s="24" t="s">
        <v>308</v>
      </c>
      <c r="K29" s="12"/>
      <c r="L29" s="36" t="str">
        <f>"22,5"</f>
        <v>22,5</v>
      </c>
      <c r="M29" s="12" t="str">
        <f>"30,0465"</f>
        <v>30,0465</v>
      </c>
      <c r="N29" s="11" t="s">
        <v>56</v>
      </c>
    </row>
    <row r="30" spans="1:14">
      <c r="B30" s="5" t="s">
        <v>268</v>
      </c>
    </row>
    <row r="31" spans="1:14" ht="16">
      <c r="A31" s="38" t="s">
        <v>89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1:14">
      <c r="A32" s="8" t="s">
        <v>267</v>
      </c>
      <c r="B32" s="7" t="s">
        <v>309</v>
      </c>
      <c r="C32" s="7" t="s">
        <v>468</v>
      </c>
      <c r="D32" s="7" t="s">
        <v>310</v>
      </c>
      <c r="E32" s="7" t="s">
        <v>509</v>
      </c>
      <c r="F32" s="7" t="s">
        <v>311</v>
      </c>
      <c r="G32" s="7" t="s">
        <v>61</v>
      </c>
      <c r="H32" s="21" t="s">
        <v>68</v>
      </c>
      <c r="I32" s="21" t="s">
        <v>23</v>
      </c>
      <c r="J32" s="25" t="s">
        <v>97</v>
      </c>
      <c r="K32" s="8"/>
      <c r="L32" s="34" t="str">
        <f>"110,0"</f>
        <v>110,0</v>
      </c>
      <c r="M32" s="8" t="str">
        <f>"86,6910"</f>
        <v>86,6910</v>
      </c>
      <c r="N32" s="7" t="s">
        <v>312</v>
      </c>
    </row>
    <row r="33" spans="1:14">
      <c r="A33" s="10" t="s">
        <v>270</v>
      </c>
      <c r="B33" s="9" t="s">
        <v>313</v>
      </c>
      <c r="C33" s="9" t="s">
        <v>452</v>
      </c>
      <c r="D33" s="9" t="s">
        <v>310</v>
      </c>
      <c r="E33" s="9" t="s">
        <v>509</v>
      </c>
      <c r="F33" s="9" t="s">
        <v>51</v>
      </c>
      <c r="G33" s="9" t="s">
        <v>52</v>
      </c>
      <c r="H33" s="22" t="s">
        <v>20</v>
      </c>
      <c r="I33" s="28" t="s">
        <v>46</v>
      </c>
      <c r="J33" s="28" t="s">
        <v>46</v>
      </c>
      <c r="K33" s="10"/>
      <c r="L33" s="35" t="str">
        <f>"45,0"</f>
        <v>45,0</v>
      </c>
      <c r="M33" s="10" t="str">
        <f>"35,4645"</f>
        <v>35,4645</v>
      </c>
      <c r="N33" s="9" t="s">
        <v>56</v>
      </c>
    </row>
    <row r="34" spans="1:14">
      <c r="B34" s="5" t="s">
        <v>268</v>
      </c>
    </row>
    <row r="35" spans="1:14" ht="16">
      <c r="A35" s="38" t="s">
        <v>102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</row>
    <row r="36" spans="1:14">
      <c r="A36" s="8" t="s">
        <v>267</v>
      </c>
      <c r="B36" s="7" t="s">
        <v>143</v>
      </c>
      <c r="C36" s="7" t="s">
        <v>454</v>
      </c>
      <c r="D36" s="7" t="s">
        <v>144</v>
      </c>
      <c r="E36" s="7" t="s">
        <v>509</v>
      </c>
      <c r="F36" s="7" t="s">
        <v>51</v>
      </c>
      <c r="G36" s="7" t="s">
        <v>61</v>
      </c>
      <c r="H36" s="21" t="s">
        <v>32</v>
      </c>
      <c r="I36" s="25" t="s">
        <v>16</v>
      </c>
      <c r="J36" s="21" t="s">
        <v>17</v>
      </c>
      <c r="K36" s="8"/>
      <c r="L36" s="34" t="str">
        <f>"75,0"</f>
        <v>75,0</v>
      </c>
      <c r="M36" s="8" t="str">
        <f>"53,4450"</f>
        <v>53,4450</v>
      </c>
      <c r="N36" s="7" t="s">
        <v>56</v>
      </c>
    </row>
    <row r="37" spans="1:14">
      <c r="A37" s="14" t="s">
        <v>267</v>
      </c>
      <c r="B37" s="13" t="s">
        <v>314</v>
      </c>
      <c r="C37" s="13" t="s">
        <v>315</v>
      </c>
      <c r="D37" s="13" t="s">
        <v>316</v>
      </c>
      <c r="E37" s="13" t="s">
        <v>507</v>
      </c>
      <c r="F37" s="13" t="s">
        <v>51</v>
      </c>
      <c r="G37" s="13" t="s">
        <v>52</v>
      </c>
      <c r="H37" s="26" t="s">
        <v>87</v>
      </c>
      <c r="I37" s="26" t="s">
        <v>175</v>
      </c>
      <c r="J37" s="27" t="s">
        <v>135</v>
      </c>
      <c r="K37" s="14"/>
      <c r="L37" s="37" t="str">
        <f>"142,5"</f>
        <v>142,5</v>
      </c>
      <c r="M37" s="14" t="str">
        <f>"103,5120"</f>
        <v>103,5120</v>
      </c>
      <c r="N37" s="13" t="s">
        <v>56</v>
      </c>
    </row>
    <row r="38" spans="1:14">
      <c r="A38" s="14" t="s">
        <v>270</v>
      </c>
      <c r="B38" s="13" t="s">
        <v>317</v>
      </c>
      <c r="C38" s="13" t="s">
        <v>318</v>
      </c>
      <c r="D38" s="13" t="s">
        <v>319</v>
      </c>
      <c r="E38" s="13" t="s">
        <v>507</v>
      </c>
      <c r="F38" s="13" t="s">
        <v>14</v>
      </c>
      <c r="G38" s="13" t="s">
        <v>15</v>
      </c>
      <c r="H38" s="26" t="s">
        <v>23</v>
      </c>
      <c r="I38" s="26" t="s">
        <v>77</v>
      </c>
      <c r="J38" s="27" t="s">
        <v>62</v>
      </c>
      <c r="K38" s="14"/>
      <c r="L38" s="37" t="str">
        <f>"115,0"</f>
        <v>115,0</v>
      </c>
      <c r="M38" s="14" t="str">
        <f>"82,7195"</f>
        <v>82,7195</v>
      </c>
      <c r="N38" s="13" t="s">
        <v>24</v>
      </c>
    </row>
    <row r="39" spans="1:14">
      <c r="A39" s="14" t="s">
        <v>267</v>
      </c>
      <c r="B39" s="13" t="s">
        <v>314</v>
      </c>
      <c r="C39" s="13" t="s">
        <v>320</v>
      </c>
      <c r="D39" s="13" t="s">
        <v>316</v>
      </c>
      <c r="E39" s="13" t="s">
        <v>508</v>
      </c>
      <c r="F39" s="13" t="s">
        <v>51</v>
      </c>
      <c r="G39" s="13" t="s">
        <v>52</v>
      </c>
      <c r="H39" s="26" t="s">
        <v>87</v>
      </c>
      <c r="I39" s="26" t="s">
        <v>175</v>
      </c>
      <c r="J39" s="27" t="s">
        <v>135</v>
      </c>
      <c r="K39" s="14"/>
      <c r="L39" s="37" t="str">
        <f>"142,5"</f>
        <v>142,5</v>
      </c>
      <c r="M39" s="14" t="str">
        <f>"103,5120"</f>
        <v>103,5120</v>
      </c>
      <c r="N39" s="13" t="s">
        <v>56</v>
      </c>
    </row>
    <row r="40" spans="1:14">
      <c r="A40" s="14" t="s">
        <v>270</v>
      </c>
      <c r="B40" s="13" t="s">
        <v>321</v>
      </c>
      <c r="C40" s="13" t="s">
        <v>322</v>
      </c>
      <c r="D40" s="13" t="s">
        <v>323</v>
      </c>
      <c r="E40" s="13" t="s">
        <v>508</v>
      </c>
      <c r="F40" s="13" t="s">
        <v>489</v>
      </c>
      <c r="G40" s="13" t="s">
        <v>61</v>
      </c>
      <c r="H40" s="27" t="s">
        <v>97</v>
      </c>
      <c r="I40" s="27" t="s">
        <v>106</v>
      </c>
      <c r="J40" s="26" t="s">
        <v>106</v>
      </c>
      <c r="K40" s="14"/>
      <c r="L40" s="37" t="str">
        <f>"127,5"</f>
        <v>127,5</v>
      </c>
      <c r="M40" s="14" t="str">
        <f>"91,6215"</f>
        <v>91,6215</v>
      </c>
      <c r="N40" s="13" t="s">
        <v>491</v>
      </c>
    </row>
    <row r="41" spans="1:14">
      <c r="A41" s="14" t="s">
        <v>271</v>
      </c>
      <c r="B41" s="13" t="s">
        <v>324</v>
      </c>
      <c r="C41" s="13" t="s">
        <v>325</v>
      </c>
      <c r="D41" s="13" t="s">
        <v>326</v>
      </c>
      <c r="E41" s="13" t="s">
        <v>508</v>
      </c>
      <c r="F41" s="13" t="s">
        <v>60</v>
      </c>
      <c r="G41" s="13" t="s">
        <v>61</v>
      </c>
      <c r="H41" s="26" t="s">
        <v>22</v>
      </c>
      <c r="I41" s="26" t="s">
        <v>77</v>
      </c>
      <c r="J41" s="26" t="s">
        <v>97</v>
      </c>
      <c r="K41" s="14"/>
      <c r="L41" s="37" t="str">
        <f>"122,5"</f>
        <v>122,5</v>
      </c>
      <c r="M41" s="14" t="str">
        <f>"91,9975"</f>
        <v>91,9975</v>
      </c>
      <c r="N41" s="13" t="s">
        <v>64</v>
      </c>
    </row>
    <row r="42" spans="1:14">
      <c r="A42" s="14" t="s">
        <v>272</v>
      </c>
      <c r="B42" s="13" t="s">
        <v>317</v>
      </c>
      <c r="C42" s="13" t="s">
        <v>327</v>
      </c>
      <c r="D42" s="13" t="s">
        <v>319</v>
      </c>
      <c r="E42" s="13" t="s">
        <v>508</v>
      </c>
      <c r="F42" s="13" t="s">
        <v>14</v>
      </c>
      <c r="G42" s="13" t="s">
        <v>15</v>
      </c>
      <c r="H42" s="26" t="s">
        <v>23</v>
      </c>
      <c r="I42" s="26" t="s">
        <v>77</v>
      </c>
      <c r="J42" s="27" t="s">
        <v>62</v>
      </c>
      <c r="K42" s="14"/>
      <c r="L42" s="37" t="str">
        <f>"115,0"</f>
        <v>115,0</v>
      </c>
      <c r="M42" s="14" t="str">
        <f>"82,7195"</f>
        <v>82,7195</v>
      </c>
      <c r="N42" s="13" t="s">
        <v>24</v>
      </c>
    </row>
    <row r="43" spans="1:14">
      <c r="A43" s="10" t="s">
        <v>402</v>
      </c>
      <c r="B43" s="9" t="s">
        <v>328</v>
      </c>
      <c r="C43" s="9" t="s">
        <v>329</v>
      </c>
      <c r="D43" s="9" t="s">
        <v>330</v>
      </c>
      <c r="E43" s="9" t="s">
        <v>508</v>
      </c>
      <c r="F43" s="9" t="s">
        <v>60</v>
      </c>
      <c r="G43" s="9" t="s">
        <v>61</v>
      </c>
      <c r="H43" s="22" t="s">
        <v>85</v>
      </c>
      <c r="I43" s="22" t="s">
        <v>68</v>
      </c>
      <c r="J43" s="28" t="s">
        <v>22</v>
      </c>
      <c r="K43" s="10"/>
      <c r="L43" s="35" t="str">
        <f>"100,0"</f>
        <v>100,0</v>
      </c>
      <c r="M43" s="10" t="str">
        <f>"74,7800"</f>
        <v>74,7800</v>
      </c>
      <c r="N43" s="9" t="s">
        <v>64</v>
      </c>
    </row>
    <row r="44" spans="1:14">
      <c r="B44" s="5" t="s">
        <v>268</v>
      </c>
    </row>
    <row r="45" spans="1:14" ht="16">
      <c r="A45" s="38" t="s">
        <v>107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</row>
    <row r="46" spans="1:14">
      <c r="A46" s="8" t="s">
        <v>267</v>
      </c>
      <c r="B46" s="7" t="s">
        <v>331</v>
      </c>
      <c r="C46" s="7" t="s">
        <v>458</v>
      </c>
      <c r="D46" s="7" t="s">
        <v>332</v>
      </c>
      <c r="E46" s="7" t="s">
        <v>509</v>
      </c>
      <c r="F46" s="7" t="s">
        <v>51</v>
      </c>
      <c r="G46" s="7" t="s">
        <v>52</v>
      </c>
      <c r="H46" s="25" t="s">
        <v>30</v>
      </c>
      <c r="I46" s="21" t="s">
        <v>30</v>
      </c>
      <c r="J46" s="21" t="s">
        <v>31</v>
      </c>
      <c r="K46" s="8"/>
      <c r="L46" s="34" t="str">
        <f>"60,0"</f>
        <v>60,0</v>
      </c>
      <c r="M46" s="8" t="str">
        <f>"41,8500"</f>
        <v>41,8500</v>
      </c>
      <c r="N46" s="7" t="s">
        <v>56</v>
      </c>
    </row>
    <row r="47" spans="1:14">
      <c r="A47" s="14" t="s">
        <v>267</v>
      </c>
      <c r="B47" s="13" t="s">
        <v>333</v>
      </c>
      <c r="C47" s="13" t="s">
        <v>334</v>
      </c>
      <c r="D47" s="13" t="s">
        <v>335</v>
      </c>
      <c r="E47" s="13" t="s">
        <v>507</v>
      </c>
      <c r="F47" s="13" t="s">
        <v>76</v>
      </c>
      <c r="G47" s="13" t="s">
        <v>61</v>
      </c>
      <c r="H47" s="26" t="s">
        <v>86</v>
      </c>
      <c r="I47" s="26" t="s">
        <v>87</v>
      </c>
      <c r="J47" s="27" t="s">
        <v>98</v>
      </c>
      <c r="K47" s="14"/>
      <c r="L47" s="37" t="str">
        <f>"135,0"</f>
        <v>135,0</v>
      </c>
      <c r="M47" s="14" t="str">
        <f>"91,8000"</f>
        <v>91,8000</v>
      </c>
      <c r="N47" s="13" t="s">
        <v>81</v>
      </c>
    </row>
    <row r="48" spans="1:14">
      <c r="A48" s="14" t="s">
        <v>267</v>
      </c>
      <c r="B48" s="13" t="s">
        <v>336</v>
      </c>
      <c r="C48" s="13" t="s">
        <v>337</v>
      </c>
      <c r="D48" s="13" t="s">
        <v>338</v>
      </c>
      <c r="E48" s="13" t="s">
        <v>508</v>
      </c>
      <c r="F48" s="13" t="s">
        <v>492</v>
      </c>
      <c r="G48" s="13" t="s">
        <v>15</v>
      </c>
      <c r="H48" s="26" t="s">
        <v>111</v>
      </c>
      <c r="I48" s="27" t="s">
        <v>166</v>
      </c>
      <c r="J48" s="27" t="s">
        <v>162</v>
      </c>
      <c r="K48" s="14"/>
      <c r="L48" s="37" t="str">
        <f>"150,0"</f>
        <v>150,0</v>
      </c>
      <c r="M48" s="14" t="str">
        <f>"101,7750"</f>
        <v>101,7750</v>
      </c>
      <c r="N48" s="13" t="s">
        <v>37</v>
      </c>
    </row>
    <row r="49" spans="1:14">
      <c r="A49" s="14" t="s">
        <v>270</v>
      </c>
      <c r="B49" s="13" t="s">
        <v>339</v>
      </c>
      <c r="C49" s="13" t="s">
        <v>340</v>
      </c>
      <c r="D49" s="13" t="s">
        <v>341</v>
      </c>
      <c r="E49" s="13" t="s">
        <v>508</v>
      </c>
      <c r="F49" s="13" t="s">
        <v>489</v>
      </c>
      <c r="G49" s="13" t="s">
        <v>61</v>
      </c>
      <c r="H49" s="26" t="s">
        <v>86</v>
      </c>
      <c r="I49" s="26" t="s">
        <v>211</v>
      </c>
      <c r="J49" s="26" t="s">
        <v>175</v>
      </c>
      <c r="K49" s="14"/>
      <c r="L49" s="37" t="str">
        <f>"142,5"</f>
        <v>142,5</v>
      </c>
      <c r="M49" s="14" t="str">
        <f>"96,0308"</f>
        <v>96,0308</v>
      </c>
      <c r="N49" s="13" t="s">
        <v>491</v>
      </c>
    </row>
    <row r="50" spans="1:14">
      <c r="A50" s="14" t="s">
        <v>271</v>
      </c>
      <c r="B50" s="13" t="s">
        <v>342</v>
      </c>
      <c r="C50" s="13" t="s">
        <v>343</v>
      </c>
      <c r="D50" s="13" t="s">
        <v>341</v>
      </c>
      <c r="E50" s="13" t="s">
        <v>508</v>
      </c>
      <c r="F50" s="13" t="s">
        <v>489</v>
      </c>
      <c r="G50" s="13" t="s">
        <v>15</v>
      </c>
      <c r="H50" s="26" t="s">
        <v>87</v>
      </c>
      <c r="I50" s="26" t="s">
        <v>211</v>
      </c>
      <c r="J50" s="26" t="s">
        <v>175</v>
      </c>
      <c r="K50" s="14"/>
      <c r="L50" s="37" t="str">
        <f>"142,5"</f>
        <v>142,5</v>
      </c>
      <c r="M50" s="14" t="str">
        <f>"96,0308"</f>
        <v>96,0308</v>
      </c>
      <c r="N50" s="13" t="s">
        <v>494</v>
      </c>
    </row>
    <row r="51" spans="1:14">
      <c r="A51" s="14" t="s">
        <v>272</v>
      </c>
      <c r="B51" s="13" t="s">
        <v>333</v>
      </c>
      <c r="C51" s="13" t="s">
        <v>344</v>
      </c>
      <c r="D51" s="13" t="s">
        <v>335</v>
      </c>
      <c r="E51" s="13" t="s">
        <v>508</v>
      </c>
      <c r="F51" s="13" t="s">
        <v>76</v>
      </c>
      <c r="G51" s="13" t="s">
        <v>61</v>
      </c>
      <c r="H51" s="26" t="s">
        <v>86</v>
      </c>
      <c r="I51" s="26" t="s">
        <v>87</v>
      </c>
      <c r="J51" s="27" t="s">
        <v>98</v>
      </c>
      <c r="K51" s="14"/>
      <c r="L51" s="37" t="str">
        <f>"135,0"</f>
        <v>135,0</v>
      </c>
      <c r="M51" s="14" t="str">
        <f>"91,8000"</f>
        <v>91,8000</v>
      </c>
      <c r="N51" s="13" t="s">
        <v>81</v>
      </c>
    </row>
    <row r="52" spans="1:14">
      <c r="A52" s="10" t="s">
        <v>402</v>
      </c>
      <c r="B52" s="9" t="s">
        <v>345</v>
      </c>
      <c r="C52" s="9" t="s">
        <v>346</v>
      </c>
      <c r="D52" s="9" t="s">
        <v>347</v>
      </c>
      <c r="E52" s="9" t="s">
        <v>508</v>
      </c>
      <c r="F52" s="9" t="s">
        <v>492</v>
      </c>
      <c r="G52" s="9" t="s">
        <v>15</v>
      </c>
      <c r="H52" s="28" t="s">
        <v>68</v>
      </c>
      <c r="I52" s="22" t="s">
        <v>68</v>
      </c>
      <c r="J52" s="28" t="s">
        <v>23</v>
      </c>
      <c r="K52" s="10"/>
      <c r="L52" s="35" t="str">
        <f>"100,0"</f>
        <v>100,0</v>
      </c>
      <c r="M52" s="10" t="str">
        <f>"67,1900"</f>
        <v>67,1900</v>
      </c>
      <c r="N52" s="9" t="s">
        <v>37</v>
      </c>
    </row>
    <row r="53" spans="1:14">
      <c r="B53" s="5" t="s">
        <v>268</v>
      </c>
    </row>
    <row r="54" spans="1:14" ht="16">
      <c r="A54" s="38" t="s">
        <v>118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</row>
    <row r="55" spans="1:14">
      <c r="A55" s="8" t="s">
        <v>267</v>
      </c>
      <c r="B55" s="7" t="s">
        <v>348</v>
      </c>
      <c r="C55" s="7" t="s">
        <v>469</v>
      </c>
      <c r="D55" s="7" t="s">
        <v>349</v>
      </c>
      <c r="E55" s="7" t="s">
        <v>509</v>
      </c>
      <c r="F55" s="7" t="s">
        <v>60</v>
      </c>
      <c r="G55" s="7" t="s">
        <v>61</v>
      </c>
      <c r="H55" s="25" t="s">
        <v>22</v>
      </c>
      <c r="I55" s="21" t="s">
        <v>23</v>
      </c>
      <c r="J55" s="25" t="s">
        <v>77</v>
      </c>
      <c r="K55" s="8"/>
      <c r="L55" s="34" t="str">
        <f>"110,0"</f>
        <v>110,0</v>
      </c>
      <c r="M55" s="8" t="str">
        <f>"71,3570"</f>
        <v>71,3570</v>
      </c>
      <c r="N55" s="7" t="s">
        <v>64</v>
      </c>
    </row>
    <row r="56" spans="1:14">
      <c r="A56" s="14" t="s">
        <v>270</v>
      </c>
      <c r="B56" s="13" t="s">
        <v>350</v>
      </c>
      <c r="C56" s="13" t="s">
        <v>470</v>
      </c>
      <c r="D56" s="13" t="s">
        <v>191</v>
      </c>
      <c r="E56" s="13" t="s">
        <v>509</v>
      </c>
      <c r="F56" s="13" t="s">
        <v>492</v>
      </c>
      <c r="G56" s="13" t="s">
        <v>15</v>
      </c>
      <c r="H56" s="26" t="s">
        <v>17</v>
      </c>
      <c r="I56" s="26" t="s">
        <v>72</v>
      </c>
      <c r="J56" s="27" t="s">
        <v>34</v>
      </c>
      <c r="K56" s="14"/>
      <c r="L56" s="37" t="str">
        <f>"80,0"</f>
        <v>80,0</v>
      </c>
      <c r="M56" s="14" t="str">
        <f>"51,0720"</f>
        <v>51,0720</v>
      </c>
      <c r="N56" s="13" t="s">
        <v>37</v>
      </c>
    </row>
    <row r="57" spans="1:14">
      <c r="A57" s="14" t="s">
        <v>267</v>
      </c>
      <c r="B57" s="13" t="s">
        <v>351</v>
      </c>
      <c r="C57" s="13" t="s">
        <v>352</v>
      </c>
      <c r="D57" s="13" t="s">
        <v>353</v>
      </c>
      <c r="E57" s="13" t="s">
        <v>508</v>
      </c>
      <c r="F57" s="13" t="s">
        <v>42</v>
      </c>
      <c r="G57" s="13" t="s">
        <v>43</v>
      </c>
      <c r="H57" s="27" t="s">
        <v>115</v>
      </c>
      <c r="I57" s="26" t="s">
        <v>115</v>
      </c>
      <c r="J57" s="27" t="s">
        <v>155</v>
      </c>
      <c r="K57" s="14"/>
      <c r="L57" s="37" t="str">
        <f>"170,0"</f>
        <v>170,0</v>
      </c>
      <c r="M57" s="14" t="str">
        <f>"109,5990"</f>
        <v>109,5990</v>
      </c>
      <c r="N57" s="30" t="s">
        <v>498</v>
      </c>
    </row>
    <row r="58" spans="1:14">
      <c r="A58" s="14" t="s">
        <v>270</v>
      </c>
      <c r="B58" s="13" t="s">
        <v>354</v>
      </c>
      <c r="C58" s="13" t="s">
        <v>355</v>
      </c>
      <c r="D58" s="13" t="s">
        <v>356</v>
      </c>
      <c r="E58" s="13" t="s">
        <v>508</v>
      </c>
      <c r="F58" s="13" t="s">
        <v>51</v>
      </c>
      <c r="G58" s="13" t="s">
        <v>52</v>
      </c>
      <c r="H58" s="26" t="s">
        <v>135</v>
      </c>
      <c r="I58" s="27" t="s">
        <v>131</v>
      </c>
      <c r="J58" s="14"/>
      <c r="K58" s="14"/>
      <c r="L58" s="37" t="str">
        <f>"145,0"</f>
        <v>145,0</v>
      </c>
      <c r="M58" s="14" t="str">
        <f>"93,1045"</f>
        <v>93,1045</v>
      </c>
      <c r="N58" s="13" t="s">
        <v>56</v>
      </c>
    </row>
    <row r="59" spans="1:14">
      <c r="A59" s="10" t="s">
        <v>271</v>
      </c>
      <c r="B59" s="9" t="s">
        <v>357</v>
      </c>
      <c r="C59" s="9" t="s">
        <v>358</v>
      </c>
      <c r="D59" s="9" t="s">
        <v>359</v>
      </c>
      <c r="E59" s="9" t="s">
        <v>508</v>
      </c>
      <c r="F59" s="9" t="s">
        <v>489</v>
      </c>
      <c r="G59" s="9" t="s">
        <v>61</v>
      </c>
      <c r="H59" s="28" t="s">
        <v>85</v>
      </c>
      <c r="I59" s="22" t="s">
        <v>68</v>
      </c>
      <c r="J59" s="22" t="s">
        <v>105</v>
      </c>
      <c r="K59" s="10"/>
      <c r="L59" s="35" t="str">
        <f>"107,5"</f>
        <v>107,5</v>
      </c>
      <c r="M59" s="10" t="str">
        <f>"69,3482"</f>
        <v>69,3482</v>
      </c>
      <c r="N59" s="9" t="s">
        <v>360</v>
      </c>
    </row>
    <row r="60" spans="1:14">
      <c r="B60" s="5" t="s">
        <v>268</v>
      </c>
    </row>
    <row r="61" spans="1:14" ht="16">
      <c r="A61" s="38" t="s">
        <v>195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</row>
    <row r="62" spans="1:14">
      <c r="A62" s="8" t="s">
        <v>267</v>
      </c>
      <c r="B62" s="7" t="s">
        <v>196</v>
      </c>
      <c r="C62" s="7" t="s">
        <v>459</v>
      </c>
      <c r="D62" s="7" t="s">
        <v>197</v>
      </c>
      <c r="E62" s="7" t="s">
        <v>509</v>
      </c>
      <c r="F62" s="7" t="s">
        <v>51</v>
      </c>
      <c r="G62" s="7" t="s">
        <v>52</v>
      </c>
      <c r="H62" s="21" t="s">
        <v>30</v>
      </c>
      <c r="I62" s="21" t="s">
        <v>31</v>
      </c>
      <c r="J62" s="21" t="s">
        <v>45</v>
      </c>
      <c r="K62" s="8"/>
      <c r="L62" s="34" t="str">
        <f>"67,5"</f>
        <v>67,5</v>
      </c>
      <c r="M62" s="8" t="str">
        <f>"41,6002"</f>
        <v>41,6002</v>
      </c>
      <c r="N62" s="7" t="s">
        <v>56</v>
      </c>
    </row>
    <row r="63" spans="1:14">
      <c r="A63" s="14" t="s">
        <v>267</v>
      </c>
      <c r="B63" s="13" t="s">
        <v>361</v>
      </c>
      <c r="C63" s="13" t="s">
        <v>362</v>
      </c>
      <c r="D63" s="13" t="s">
        <v>363</v>
      </c>
      <c r="E63" s="13" t="s">
        <v>508</v>
      </c>
      <c r="F63" s="13" t="s">
        <v>492</v>
      </c>
      <c r="G63" s="13" t="s">
        <v>15</v>
      </c>
      <c r="H63" s="26" t="s">
        <v>86</v>
      </c>
      <c r="I63" s="27" t="s">
        <v>98</v>
      </c>
      <c r="J63" s="26" t="s">
        <v>98</v>
      </c>
      <c r="K63" s="14"/>
      <c r="L63" s="37" t="str">
        <f>"140,0"</f>
        <v>140,0</v>
      </c>
      <c r="M63" s="14" t="str">
        <f>"85,7640"</f>
        <v>85,7640</v>
      </c>
      <c r="N63" s="13" t="s">
        <v>37</v>
      </c>
    </row>
    <row r="64" spans="1:14">
      <c r="A64" s="14" t="s">
        <v>270</v>
      </c>
      <c r="B64" s="13" t="s">
        <v>364</v>
      </c>
      <c r="C64" s="13" t="s">
        <v>365</v>
      </c>
      <c r="D64" s="13" t="s">
        <v>366</v>
      </c>
      <c r="E64" s="13" t="s">
        <v>508</v>
      </c>
      <c r="F64" s="13" t="s">
        <v>42</v>
      </c>
      <c r="G64" s="13" t="s">
        <v>43</v>
      </c>
      <c r="H64" s="26" t="s">
        <v>62</v>
      </c>
      <c r="I64" s="26" t="s">
        <v>86</v>
      </c>
      <c r="J64" s="14"/>
      <c r="K64" s="14"/>
      <c r="L64" s="37" t="str">
        <f>"130,0"</f>
        <v>130,0</v>
      </c>
      <c r="M64" s="14" t="str">
        <f>"82,6280"</f>
        <v>82,6280</v>
      </c>
      <c r="N64" s="30" t="s">
        <v>490</v>
      </c>
    </row>
    <row r="65" spans="1:14">
      <c r="A65" s="14" t="s">
        <v>267</v>
      </c>
      <c r="B65" s="13" t="s">
        <v>364</v>
      </c>
      <c r="C65" s="13" t="s">
        <v>471</v>
      </c>
      <c r="D65" s="13" t="s">
        <v>366</v>
      </c>
      <c r="E65" s="13" t="s">
        <v>510</v>
      </c>
      <c r="F65" s="13" t="s">
        <v>42</v>
      </c>
      <c r="G65" s="13" t="s">
        <v>43</v>
      </c>
      <c r="H65" s="26" t="s">
        <v>62</v>
      </c>
      <c r="I65" s="26" t="s">
        <v>86</v>
      </c>
      <c r="J65" s="14"/>
      <c r="K65" s="14"/>
      <c r="L65" s="37" t="str">
        <f>"130,0"</f>
        <v>130,0</v>
      </c>
      <c r="M65" s="14" t="str">
        <f>"82,6280"</f>
        <v>82,6280</v>
      </c>
      <c r="N65" s="30" t="s">
        <v>490</v>
      </c>
    </row>
    <row r="66" spans="1:14">
      <c r="A66" s="10" t="s">
        <v>270</v>
      </c>
      <c r="B66" s="9" t="s">
        <v>367</v>
      </c>
      <c r="C66" s="9" t="s">
        <v>472</v>
      </c>
      <c r="D66" s="9" t="s">
        <v>368</v>
      </c>
      <c r="E66" s="9" t="s">
        <v>510</v>
      </c>
      <c r="F66" s="9" t="s">
        <v>492</v>
      </c>
      <c r="G66" s="9" t="s">
        <v>15</v>
      </c>
      <c r="H66" s="22" t="s">
        <v>68</v>
      </c>
      <c r="I66" s="22" t="s">
        <v>22</v>
      </c>
      <c r="J66" s="28" t="s">
        <v>23</v>
      </c>
      <c r="K66" s="10"/>
      <c r="L66" s="35" t="str">
        <f>"105,0"</f>
        <v>105,0</v>
      </c>
      <c r="M66" s="10" t="str">
        <f>"92,4286"</f>
        <v>92,4286</v>
      </c>
      <c r="N66" s="9" t="s">
        <v>37</v>
      </c>
    </row>
    <row r="67" spans="1:14">
      <c r="B67" s="5" t="s">
        <v>268</v>
      </c>
    </row>
    <row r="68" spans="1:14" ht="16">
      <c r="A68" s="38" t="s">
        <v>369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</row>
    <row r="69" spans="1:14">
      <c r="A69" s="8" t="s">
        <v>267</v>
      </c>
      <c r="B69" s="7" t="s">
        <v>370</v>
      </c>
      <c r="C69" s="7" t="s">
        <v>371</v>
      </c>
      <c r="D69" s="7" t="s">
        <v>372</v>
      </c>
      <c r="E69" s="7" t="s">
        <v>508</v>
      </c>
      <c r="F69" s="7" t="s">
        <v>42</v>
      </c>
      <c r="G69" s="7" t="s">
        <v>43</v>
      </c>
      <c r="H69" s="21" t="s">
        <v>142</v>
      </c>
      <c r="I69" s="21" t="s">
        <v>373</v>
      </c>
      <c r="J69" s="8"/>
      <c r="K69" s="8"/>
      <c r="L69" s="34" t="str">
        <f>"212,5"</f>
        <v>212,5</v>
      </c>
      <c r="M69" s="8" t="str">
        <f>"125,2050"</f>
        <v>125,2050</v>
      </c>
      <c r="N69" s="32" t="s">
        <v>497</v>
      </c>
    </row>
    <row r="70" spans="1:14">
      <c r="A70" s="14" t="s">
        <v>270</v>
      </c>
      <c r="B70" s="13" t="s">
        <v>374</v>
      </c>
      <c r="C70" s="13" t="s">
        <v>375</v>
      </c>
      <c r="D70" s="13" t="s">
        <v>376</v>
      </c>
      <c r="E70" s="13" t="s">
        <v>508</v>
      </c>
      <c r="F70" s="13" t="s">
        <v>14</v>
      </c>
      <c r="G70" s="13" t="s">
        <v>15</v>
      </c>
      <c r="H70" s="26" t="s">
        <v>115</v>
      </c>
      <c r="I70" s="26" t="s">
        <v>116</v>
      </c>
      <c r="J70" s="27" t="s">
        <v>141</v>
      </c>
      <c r="K70" s="14"/>
      <c r="L70" s="37" t="str">
        <f>"180,0"</f>
        <v>180,0</v>
      </c>
      <c r="M70" s="14" t="str">
        <f>"107,3520"</f>
        <v>107,3520</v>
      </c>
      <c r="N70" s="13" t="s">
        <v>24</v>
      </c>
    </row>
    <row r="71" spans="1:14">
      <c r="A71" s="14" t="s">
        <v>267</v>
      </c>
      <c r="B71" s="13" t="s">
        <v>374</v>
      </c>
      <c r="C71" s="13" t="s">
        <v>473</v>
      </c>
      <c r="D71" s="13" t="s">
        <v>376</v>
      </c>
      <c r="E71" s="13" t="s">
        <v>510</v>
      </c>
      <c r="F71" s="13" t="s">
        <v>14</v>
      </c>
      <c r="G71" s="13" t="s">
        <v>15</v>
      </c>
      <c r="H71" s="26" t="s">
        <v>115</v>
      </c>
      <c r="I71" s="26" t="s">
        <v>116</v>
      </c>
      <c r="J71" s="27" t="s">
        <v>141</v>
      </c>
      <c r="K71" s="14"/>
      <c r="L71" s="37" t="str">
        <f>"180,0"</f>
        <v>180,0</v>
      </c>
      <c r="M71" s="14" t="str">
        <f>"107,3520"</f>
        <v>107,3520</v>
      </c>
      <c r="N71" s="13" t="s">
        <v>24</v>
      </c>
    </row>
    <row r="72" spans="1:14">
      <c r="A72" s="10" t="s">
        <v>270</v>
      </c>
      <c r="B72" s="9" t="s">
        <v>377</v>
      </c>
      <c r="C72" s="9" t="s">
        <v>474</v>
      </c>
      <c r="D72" s="9" t="s">
        <v>378</v>
      </c>
      <c r="E72" s="9" t="s">
        <v>510</v>
      </c>
      <c r="F72" s="9" t="s">
        <v>492</v>
      </c>
      <c r="G72" s="9" t="s">
        <v>15</v>
      </c>
      <c r="H72" s="22" t="s">
        <v>111</v>
      </c>
      <c r="I72" s="22" t="s">
        <v>162</v>
      </c>
      <c r="J72" s="28" t="s">
        <v>113</v>
      </c>
      <c r="K72" s="10"/>
      <c r="L72" s="35" t="str">
        <f>"160,0"</f>
        <v>160,0</v>
      </c>
      <c r="M72" s="10" t="str">
        <f>"102,2461"</f>
        <v>102,2461</v>
      </c>
      <c r="N72" s="9" t="s">
        <v>37</v>
      </c>
    </row>
    <row r="73" spans="1:14">
      <c r="B73" s="5" t="s">
        <v>268</v>
      </c>
    </row>
    <row r="74" spans="1:14" ht="16">
      <c r="A74" s="38" t="s">
        <v>216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</row>
    <row r="75" spans="1:14">
      <c r="A75" s="8" t="s">
        <v>267</v>
      </c>
      <c r="B75" s="7" t="s">
        <v>217</v>
      </c>
      <c r="C75" s="7" t="s">
        <v>218</v>
      </c>
      <c r="D75" s="7" t="s">
        <v>219</v>
      </c>
      <c r="E75" s="7" t="s">
        <v>508</v>
      </c>
      <c r="F75" s="7" t="s">
        <v>60</v>
      </c>
      <c r="G75" s="7" t="s">
        <v>61</v>
      </c>
      <c r="H75" s="21" t="s">
        <v>166</v>
      </c>
      <c r="I75" s="21" t="s">
        <v>113</v>
      </c>
      <c r="J75" s="21" t="s">
        <v>115</v>
      </c>
      <c r="K75" s="8"/>
      <c r="L75" s="34" t="str">
        <f>"170,0"</f>
        <v>170,0</v>
      </c>
      <c r="M75" s="8" t="str">
        <f>"97,7670"</f>
        <v>97,7670</v>
      </c>
      <c r="N75" s="7" t="s">
        <v>491</v>
      </c>
    </row>
    <row r="76" spans="1:14">
      <c r="A76" s="14" t="s">
        <v>269</v>
      </c>
      <c r="B76" s="13" t="s">
        <v>379</v>
      </c>
      <c r="C76" s="13" t="s">
        <v>380</v>
      </c>
      <c r="D76" s="13" t="s">
        <v>381</v>
      </c>
      <c r="E76" s="13" t="s">
        <v>508</v>
      </c>
      <c r="F76" s="13" t="s">
        <v>14</v>
      </c>
      <c r="G76" s="13" t="s">
        <v>382</v>
      </c>
      <c r="H76" s="27" t="s">
        <v>142</v>
      </c>
      <c r="I76" s="27" t="s">
        <v>142</v>
      </c>
      <c r="J76" s="14"/>
      <c r="K76" s="14"/>
      <c r="L76" s="37">
        <v>0</v>
      </c>
      <c r="M76" s="14" t="str">
        <f>"0,0000"</f>
        <v>0,0000</v>
      </c>
      <c r="N76" s="13" t="s">
        <v>491</v>
      </c>
    </row>
    <row r="77" spans="1:14">
      <c r="A77" s="14" t="s">
        <v>267</v>
      </c>
      <c r="B77" s="13" t="s">
        <v>383</v>
      </c>
      <c r="C77" s="13" t="s">
        <v>475</v>
      </c>
      <c r="D77" s="13" t="s">
        <v>384</v>
      </c>
      <c r="E77" s="13" t="s">
        <v>510</v>
      </c>
      <c r="F77" s="13" t="s">
        <v>14</v>
      </c>
      <c r="G77" s="13" t="s">
        <v>61</v>
      </c>
      <c r="H77" s="26" t="s">
        <v>162</v>
      </c>
      <c r="I77" s="27" t="s">
        <v>385</v>
      </c>
      <c r="J77" s="27" t="s">
        <v>385</v>
      </c>
      <c r="K77" s="14"/>
      <c r="L77" s="37" t="str">
        <f>"160,0"</f>
        <v>160,0</v>
      </c>
      <c r="M77" s="14" t="str">
        <f>"92,5579"</f>
        <v>92,5579</v>
      </c>
      <c r="N77" s="13" t="s">
        <v>495</v>
      </c>
    </row>
    <row r="78" spans="1:14">
      <c r="A78" s="10" t="s">
        <v>269</v>
      </c>
      <c r="B78" s="9" t="s">
        <v>379</v>
      </c>
      <c r="C78" s="9" t="s">
        <v>461</v>
      </c>
      <c r="D78" s="9" t="s">
        <v>381</v>
      </c>
      <c r="E78" s="9" t="s">
        <v>510</v>
      </c>
      <c r="F78" s="9" t="s">
        <v>14</v>
      </c>
      <c r="G78" s="9" t="s">
        <v>382</v>
      </c>
      <c r="H78" s="28" t="s">
        <v>142</v>
      </c>
      <c r="I78" s="28" t="s">
        <v>142</v>
      </c>
      <c r="J78" s="10"/>
      <c r="K78" s="10"/>
      <c r="L78" s="35">
        <v>0</v>
      </c>
      <c r="M78" s="10" t="str">
        <f>"0,0000"</f>
        <v>0,0000</v>
      </c>
      <c r="N78" s="9" t="s">
        <v>491</v>
      </c>
    </row>
    <row r="79" spans="1:14">
      <c r="B79" s="5" t="s">
        <v>268</v>
      </c>
    </row>
    <row r="80" spans="1:14" ht="16">
      <c r="B80" s="5" t="s">
        <v>268</v>
      </c>
      <c r="F80" s="15"/>
    </row>
    <row r="81" spans="2:7">
      <c r="B81" s="5" t="s">
        <v>268</v>
      </c>
    </row>
    <row r="82" spans="2:7" ht="18">
      <c r="B82" s="16" t="s">
        <v>225</v>
      </c>
      <c r="C82" s="16"/>
      <c r="G82" s="3"/>
    </row>
    <row r="83" spans="2:7" ht="16">
      <c r="B83" s="17" t="s">
        <v>226</v>
      </c>
      <c r="C83" s="17"/>
      <c r="G83" s="3"/>
    </row>
    <row r="84" spans="2:7">
      <c r="G84" s="3"/>
    </row>
    <row r="85" spans="2:7" ht="14">
      <c r="B85" s="18"/>
      <c r="C85" s="19" t="s">
        <v>242</v>
      </c>
      <c r="G85" s="3"/>
    </row>
    <row r="86" spans="2:7" ht="14">
      <c r="B86" s="20" t="s">
        <v>228</v>
      </c>
      <c r="C86" s="20" t="s">
        <v>229</v>
      </c>
      <c r="D86" s="20" t="s">
        <v>502</v>
      </c>
      <c r="E86" s="20" t="s">
        <v>386</v>
      </c>
      <c r="F86" s="20" t="s">
        <v>231</v>
      </c>
      <c r="G86" s="3"/>
    </row>
    <row r="87" spans="2:7">
      <c r="B87" s="5" t="s">
        <v>278</v>
      </c>
      <c r="C87" s="5" t="s">
        <v>242</v>
      </c>
      <c r="D87" s="6" t="s">
        <v>387</v>
      </c>
      <c r="E87" s="6" t="s">
        <v>22</v>
      </c>
      <c r="F87" s="6" t="s">
        <v>388</v>
      </c>
      <c r="G87" s="3"/>
    </row>
    <row r="88" spans="2:7">
      <c r="B88" s="5" t="s">
        <v>281</v>
      </c>
      <c r="C88" s="5" t="s">
        <v>242</v>
      </c>
      <c r="D88" s="6" t="s">
        <v>387</v>
      </c>
      <c r="E88" s="6" t="s">
        <v>44</v>
      </c>
      <c r="F88" s="6" t="s">
        <v>389</v>
      </c>
      <c r="G88" s="3"/>
    </row>
    <row r="89" spans="2:7">
      <c r="B89" s="5" t="s">
        <v>290</v>
      </c>
      <c r="C89" s="5" t="s">
        <v>242</v>
      </c>
      <c r="D89" s="6" t="s">
        <v>241</v>
      </c>
      <c r="E89" s="6" t="s">
        <v>45</v>
      </c>
      <c r="F89" s="6" t="s">
        <v>390</v>
      </c>
      <c r="G89" s="3"/>
    </row>
    <row r="90" spans="2:7">
      <c r="G90" s="3"/>
    </row>
    <row r="91" spans="2:7" ht="16">
      <c r="B91" s="17" t="s">
        <v>252</v>
      </c>
      <c r="C91" s="17"/>
      <c r="G91" s="3"/>
    </row>
    <row r="92" spans="2:7" ht="14">
      <c r="B92" s="18"/>
      <c r="C92" s="19" t="s">
        <v>242</v>
      </c>
      <c r="G92" s="3"/>
    </row>
    <row r="93" spans="2:7" ht="14">
      <c r="B93" s="20" t="s">
        <v>228</v>
      </c>
      <c r="C93" s="20" t="s">
        <v>229</v>
      </c>
      <c r="D93" s="20" t="s">
        <v>502</v>
      </c>
      <c r="E93" s="20" t="s">
        <v>386</v>
      </c>
      <c r="F93" s="20" t="s">
        <v>231</v>
      </c>
      <c r="G93" s="3"/>
    </row>
    <row r="94" spans="2:7">
      <c r="B94" s="5" t="s">
        <v>370</v>
      </c>
      <c r="C94" s="5" t="s">
        <v>242</v>
      </c>
      <c r="D94" s="6" t="s">
        <v>394</v>
      </c>
      <c r="E94" s="6" t="s">
        <v>373</v>
      </c>
      <c r="F94" s="6" t="s">
        <v>395</v>
      </c>
      <c r="G94" s="3"/>
    </row>
    <row r="95" spans="2:7">
      <c r="B95" s="5" t="s">
        <v>351</v>
      </c>
      <c r="C95" s="5" t="s">
        <v>242</v>
      </c>
      <c r="D95" s="6" t="s">
        <v>259</v>
      </c>
      <c r="E95" s="6" t="s">
        <v>115</v>
      </c>
      <c r="F95" s="6" t="s">
        <v>396</v>
      </c>
      <c r="G95" s="3"/>
    </row>
    <row r="96" spans="2:7">
      <c r="B96" s="5" t="s">
        <v>374</v>
      </c>
      <c r="C96" s="5" t="s">
        <v>242</v>
      </c>
      <c r="D96" s="6" t="s">
        <v>394</v>
      </c>
      <c r="E96" s="6" t="s">
        <v>116</v>
      </c>
      <c r="F96" s="6" t="s">
        <v>397</v>
      </c>
      <c r="G96" s="3"/>
    </row>
    <row r="97" spans="2:7">
      <c r="G97" s="3"/>
    </row>
    <row r="98" spans="2:7" ht="14">
      <c r="B98" s="18"/>
      <c r="C98" s="19" t="s">
        <v>250</v>
      </c>
      <c r="G98" s="3"/>
    </row>
    <row r="99" spans="2:7" ht="14">
      <c r="B99" s="20" t="s">
        <v>228</v>
      </c>
      <c r="C99" s="20" t="s">
        <v>229</v>
      </c>
      <c r="D99" s="20" t="s">
        <v>502</v>
      </c>
      <c r="E99" s="20" t="s">
        <v>386</v>
      </c>
      <c r="F99" s="20" t="s">
        <v>231</v>
      </c>
      <c r="G99" s="3"/>
    </row>
    <row r="100" spans="2:7">
      <c r="B100" s="5" t="s">
        <v>374</v>
      </c>
      <c r="C100" s="5" t="s">
        <v>463</v>
      </c>
      <c r="D100" s="6" t="s">
        <v>394</v>
      </c>
      <c r="E100" s="6" t="s">
        <v>116</v>
      </c>
      <c r="F100" s="6" t="s">
        <v>397</v>
      </c>
      <c r="G100" s="3"/>
    </row>
    <row r="101" spans="2:7">
      <c r="B101" s="5" t="s">
        <v>377</v>
      </c>
      <c r="C101" s="5" t="s">
        <v>463</v>
      </c>
      <c r="D101" s="6" t="s">
        <v>394</v>
      </c>
      <c r="E101" s="6" t="s">
        <v>162</v>
      </c>
      <c r="F101" s="6" t="s">
        <v>398</v>
      </c>
      <c r="G101" s="3"/>
    </row>
    <row r="102" spans="2:7">
      <c r="B102" s="5" t="s">
        <v>383</v>
      </c>
      <c r="C102" s="5" t="s">
        <v>463</v>
      </c>
      <c r="D102" s="6" t="s">
        <v>399</v>
      </c>
      <c r="E102" s="6" t="s">
        <v>162</v>
      </c>
      <c r="F102" s="6" t="s">
        <v>400</v>
      </c>
      <c r="G102" s="3"/>
    </row>
    <row r="103" spans="2:7">
      <c r="G103" s="3"/>
    </row>
    <row r="104" spans="2:7" ht="14">
      <c r="B104" s="18"/>
      <c r="C104" s="19" t="s">
        <v>462</v>
      </c>
      <c r="G104" s="3"/>
    </row>
    <row r="105" spans="2:7" ht="14">
      <c r="B105" s="20" t="s">
        <v>228</v>
      </c>
      <c r="C105" s="20" t="s">
        <v>229</v>
      </c>
      <c r="D105" s="20" t="s">
        <v>502</v>
      </c>
      <c r="E105" s="20" t="s">
        <v>386</v>
      </c>
      <c r="F105" s="20" t="s">
        <v>231</v>
      </c>
      <c r="G105" s="3"/>
    </row>
    <row r="106" spans="2:7">
      <c r="B106" s="5" t="s">
        <v>314</v>
      </c>
      <c r="C106" s="5" t="s">
        <v>240</v>
      </c>
      <c r="D106" s="6" t="s">
        <v>251</v>
      </c>
      <c r="E106" s="6" t="s">
        <v>175</v>
      </c>
      <c r="F106" s="6" t="s">
        <v>391</v>
      </c>
      <c r="G106" s="3"/>
    </row>
    <row r="107" spans="2:7">
      <c r="B107" s="5" t="s">
        <v>333</v>
      </c>
      <c r="C107" s="5" t="s">
        <v>240</v>
      </c>
      <c r="D107" s="6" t="s">
        <v>243</v>
      </c>
      <c r="E107" s="6" t="s">
        <v>87</v>
      </c>
      <c r="F107" s="6" t="s">
        <v>392</v>
      </c>
      <c r="G107" s="3"/>
    </row>
    <row r="108" spans="2:7">
      <c r="B108" s="5" t="s">
        <v>317</v>
      </c>
      <c r="C108" s="5" t="s">
        <v>240</v>
      </c>
      <c r="D108" s="6" t="s">
        <v>251</v>
      </c>
      <c r="E108" s="6" t="s">
        <v>77</v>
      </c>
      <c r="F108" s="6" t="s">
        <v>393</v>
      </c>
      <c r="G108" s="3"/>
    </row>
    <row r="109" spans="2:7">
      <c r="B109" s="5" t="s">
        <v>268</v>
      </c>
    </row>
  </sheetData>
  <mergeCells count="25"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  <mergeCell ref="A5:K5"/>
    <mergeCell ref="B3:B4"/>
    <mergeCell ref="A74:K74"/>
    <mergeCell ref="A8:K8"/>
    <mergeCell ref="A16:K16"/>
    <mergeCell ref="A19:K19"/>
    <mergeCell ref="A25:K25"/>
    <mergeCell ref="A28:K28"/>
    <mergeCell ref="A31:K31"/>
    <mergeCell ref="A35:K35"/>
    <mergeCell ref="A45:K45"/>
    <mergeCell ref="A54:K54"/>
    <mergeCell ref="A61:K61"/>
    <mergeCell ref="A68:K6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5"/>
  <sheetViews>
    <sheetView tabSelected="1" topLeftCell="A25" workbookViewId="0">
      <selection activeCell="F26" sqref="F26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4.5" style="5" bestFit="1" customWidth="1"/>
    <col min="8" max="11" width="5.5" style="6" customWidth="1"/>
    <col min="12" max="12" width="10.5" style="6" bestFit="1" customWidth="1"/>
    <col min="13" max="13" width="8.5" style="6" bestFit="1" customWidth="1"/>
    <col min="14" max="14" width="21.33203125" style="5" customWidth="1"/>
    <col min="15" max="16384" width="9.1640625" style="3"/>
  </cols>
  <sheetData>
    <row r="1" spans="1:14" s="2" customFormat="1" ht="29" customHeight="1">
      <c r="A1" s="47" t="s">
        <v>501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</row>
    <row r="2" spans="1:14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/>
    </row>
    <row r="3" spans="1:14" s="1" customFormat="1" ht="12.75" customHeight="1">
      <c r="A3" s="55" t="s">
        <v>504</v>
      </c>
      <c r="B3" s="39" t="s">
        <v>0</v>
      </c>
      <c r="C3" s="57" t="s">
        <v>505</v>
      </c>
      <c r="D3" s="57" t="s">
        <v>6</v>
      </c>
      <c r="E3" s="43" t="s">
        <v>506</v>
      </c>
      <c r="F3" s="43"/>
      <c r="G3" s="43" t="s">
        <v>5</v>
      </c>
      <c r="H3" s="43" t="s">
        <v>9</v>
      </c>
      <c r="I3" s="43"/>
      <c r="J3" s="43"/>
      <c r="K3" s="43"/>
      <c r="L3" s="43" t="s">
        <v>401</v>
      </c>
      <c r="M3" s="43" t="s">
        <v>3</v>
      </c>
      <c r="N3" s="58" t="s">
        <v>2</v>
      </c>
    </row>
    <row r="4" spans="1:14" s="1" customFormat="1" ht="21" customHeight="1" thickBot="1">
      <c r="A4" s="56"/>
      <c r="B4" s="40"/>
      <c r="C4" s="44"/>
      <c r="D4" s="44"/>
      <c r="E4" s="44"/>
      <c r="F4" s="44"/>
      <c r="G4" s="44"/>
      <c r="H4" s="4">
        <v>1</v>
      </c>
      <c r="I4" s="4">
        <v>2</v>
      </c>
      <c r="J4" s="4">
        <v>3</v>
      </c>
      <c r="K4" s="4" t="s">
        <v>4</v>
      </c>
      <c r="L4" s="44"/>
      <c r="M4" s="44"/>
      <c r="N4" s="59"/>
    </row>
    <row r="5" spans="1:14" ht="16">
      <c r="A5" s="41" t="s">
        <v>38</v>
      </c>
      <c r="B5" s="41"/>
      <c r="C5" s="42"/>
      <c r="D5" s="42"/>
      <c r="E5" s="42"/>
      <c r="F5" s="42"/>
      <c r="G5" s="42"/>
      <c r="H5" s="42"/>
      <c r="I5" s="42"/>
      <c r="J5" s="42"/>
      <c r="K5" s="42"/>
    </row>
    <row r="6" spans="1:14">
      <c r="A6" s="12" t="s">
        <v>267</v>
      </c>
      <c r="B6" s="11" t="s">
        <v>39</v>
      </c>
      <c r="C6" s="11" t="s">
        <v>40</v>
      </c>
      <c r="D6" s="11" t="s">
        <v>41</v>
      </c>
      <c r="E6" s="11" t="s">
        <v>508</v>
      </c>
      <c r="F6" s="11" t="s">
        <v>42</v>
      </c>
      <c r="G6" s="11" t="s">
        <v>43</v>
      </c>
      <c r="H6" s="23" t="s">
        <v>35</v>
      </c>
      <c r="I6" s="23" t="s">
        <v>47</v>
      </c>
      <c r="J6" s="24" t="s">
        <v>23</v>
      </c>
      <c r="K6" s="12"/>
      <c r="L6" s="12" t="str">
        <f>"102,5"</f>
        <v>102,5</v>
      </c>
      <c r="M6" s="12" t="str">
        <f>"133,0860"</f>
        <v>133,0860</v>
      </c>
      <c r="N6" s="29" t="s">
        <v>490</v>
      </c>
    </row>
    <row r="7" spans="1:14">
      <c r="B7" s="5" t="s">
        <v>268</v>
      </c>
    </row>
    <row r="8" spans="1:14" ht="16">
      <c r="A8" s="38" t="s">
        <v>48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4">
      <c r="A9" s="12" t="s">
        <v>267</v>
      </c>
      <c r="B9" s="11" t="s">
        <v>49</v>
      </c>
      <c r="C9" s="11" t="s">
        <v>446</v>
      </c>
      <c r="D9" s="11" t="s">
        <v>50</v>
      </c>
      <c r="E9" s="11" t="s">
        <v>509</v>
      </c>
      <c r="F9" s="11" t="s">
        <v>51</v>
      </c>
      <c r="G9" s="11" t="s">
        <v>52</v>
      </c>
      <c r="H9" s="24" t="s">
        <v>32</v>
      </c>
      <c r="I9" s="23" t="s">
        <v>32</v>
      </c>
      <c r="J9" s="23" t="s">
        <v>55</v>
      </c>
      <c r="K9" s="12"/>
      <c r="L9" s="12" t="str">
        <f>"72,5"</f>
        <v>72,5</v>
      </c>
      <c r="M9" s="12" t="str">
        <f>"69,4767"</f>
        <v>69,4767</v>
      </c>
      <c r="N9" s="11" t="s">
        <v>56</v>
      </c>
    </row>
    <row r="10" spans="1:14">
      <c r="B10" s="5" t="s">
        <v>268</v>
      </c>
    </row>
    <row r="11" spans="1:14" ht="16">
      <c r="A11" s="38" t="s">
        <v>48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</row>
    <row r="12" spans="1:14">
      <c r="A12" s="8" t="s">
        <v>267</v>
      </c>
      <c r="B12" s="7" t="s">
        <v>403</v>
      </c>
      <c r="C12" s="7" t="s">
        <v>447</v>
      </c>
      <c r="D12" s="7" t="s">
        <v>59</v>
      </c>
      <c r="E12" s="7" t="s">
        <v>509</v>
      </c>
      <c r="F12" s="7" t="s">
        <v>492</v>
      </c>
      <c r="G12" s="7" t="s">
        <v>15</v>
      </c>
      <c r="H12" s="21" t="s">
        <v>32</v>
      </c>
      <c r="I12" s="21" t="s">
        <v>16</v>
      </c>
      <c r="J12" s="21" t="s">
        <v>55</v>
      </c>
      <c r="K12" s="8"/>
      <c r="L12" s="8" t="str">
        <f>"72,5"</f>
        <v>72,5</v>
      </c>
      <c r="M12" s="8" t="str">
        <f>"86,7607"</f>
        <v>86,7607</v>
      </c>
      <c r="N12" s="7" t="s">
        <v>37</v>
      </c>
    </row>
    <row r="13" spans="1:14">
      <c r="A13" s="14" t="s">
        <v>267</v>
      </c>
      <c r="B13" s="13" t="s">
        <v>278</v>
      </c>
      <c r="C13" s="13" t="s">
        <v>279</v>
      </c>
      <c r="D13" s="13" t="s">
        <v>280</v>
      </c>
      <c r="E13" s="13" t="s">
        <v>508</v>
      </c>
      <c r="F13" s="13" t="s">
        <v>42</v>
      </c>
      <c r="G13" s="13" t="s">
        <v>43</v>
      </c>
      <c r="H13" s="26" t="s">
        <v>111</v>
      </c>
      <c r="I13" s="26" t="s">
        <v>162</v>
      </c>
      <c r="J13" s="26" t="s">
        <v>115</v>
      </c>
      <c r="K13" s="27" t="s">
        <v>116</v>
      </c>
      <c r="L13" s="14" t="str">
        <f>"170,0"</f>
        <v>170,0</v>
      </c>
      <c r="M13" s="14" t="str">
        <f>"200,0220"</f>
        <v>200,0220</v>
      </c>
      <c r="N13" s="30" t="s">
        <v>490</v>
      </c>
    </row>
    <row r="14" spans="1:14">
      <c r="A14" s="10" t="s">
        <v>270</v>
      </c>
      <c r="B14" s="9" t="s">
        <v>57</v>
      </c>
      <c r="C14" s="9" t="s">
        <v>58</v>
      </c>
      <c r="D14" s="9" t="s">
        <v>59</v>
      </c>
      <c r="E14" s="9" t="s">
        <v>508</v>
      </c>
      <c r="F14" s="9" t="s">
        <v>60</v>
      </c>
      <c r="G14" s="9" t="s">
        <v>61</v>
      </c>
      <c r="H14" s="22" t="s">
        <v>23</v>
      </c>
      <c r="I14" s="22" t="s">
        <v>62</v>
      </c>
      <c r="J14" s="28" t="s">
        <v>63</v>
      </c>
      <c r="K14" s="10"/>
      <c r="L14" s="10" t="str">
        <f>"120,0"</f>
        <v>120,0</v>
      </c>
      <c r="M14" s="10" t="str">
        <f>"143,6040"</f>
        <v>143,6040</v>
      </c>
      <c r="N14" s="9" t="s">
        <v>64</v>
      </c>
    </row>
    <row r="15" spans="1:14">
      <c r="B15" s="5" t="s">
        <v>268</v>
      </c>
    </row>
    <row r="16" spans="1:14" ht="16">
      <c r="A16" s="38" t="s">
        <v>65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</row>
    <row r="17" spans="1:14">
      <c r="A17" s="12" t="s">
        <v>267</v>
      </c>
      <c r="B17" s="11" t="s">
        <v>73</v>
      </c>
      <c r="C17" s="11" t="s">
        <v>74</v>
      </c>
      <c r="D17" s="11" t="s">
        <v>75</v>
      </c>
      <c r="E17" s="11" t="s">
        <v>508</v>
      </c>
      <c r="F17" s="11" t="s">
        <v>76</v>
      </c>
      <c r="G17" s="11" t="s">
        <v>61</v>
      </c>
      <c r="H17" s="23" t="s">
        <v>23</v>
      </c>
      <c r="I17" s="23" t="s">
        <v>62</v>
      </c>
      <c r="J17" s="23" t="s">
        <v>80</v>
      </c>
      <c r="K17" s="12"/>
      <c r="L17" s="12" t="str">
        <f>"132,5"</f>
        <v>132,5</v>
      </c>
      <c r="M17" s="12" t="str">
        <f>"147,7242"</f>
        <v>147,7242</v>
      </c>
      <c r="N17" s="11" t="s">
        <v>81</v>
      </c>
    </row>
    <row r="18" spans="1:14">
      <c r="B18" s="5" t="s">
        <v>268</v>
      </c>
    </row>
    <row r="19" spans="1:14" ht="16">
      <c r="A19" s="38" t="s">
        <v>89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</row>
    <row r="20" spans="1:14">
      <c r="A20" s="12" t="s">
        <v>267</v>
      </c>
      <c r="B20" s="11" t="s">
        <v>99</v>
      </c>
      <c r="C20" s="11" t="s">
        <v>100</v>
      </c>
      <c r="D20" s="11" t="s">
        <v>101</v>
      </c>
      <c r="E20" s="11" t="s">
        <v>508</v>
      </c>
      <c r="F20" s="11" t="s">
        <v>76</v>
      </c>
      <c r="G20" s="11" t="s">
        <v>61</v>
      </c>
      <c r="H20" s="23" t="s">
        <v>85</v>
      </c>
      <c r="I20" s="23" t="s">
        <v>68</v>
      </c>
      <c r="J20" s="23" t="s">
        <v>22</v>
      </c>
      <c r="K20" s="12"/>
      <c r="L20" s="12" t="str">
        <f>"105,0"</f>
        <v>105,0</v>
      </c>
      <c r="M20" s="12" t="str">
        <f>"107,7405"</f>
        <v>107,7405</v>
      </c>
      <c r="N20" s="11" t="s">
        <v>81</v>
      </c>
    </row>
    <row r="21" spans="1:14">
      <c r="B21" s="5" t="s">
        <v>268</v>
      </c>
    </row>
    <row r="22" spans="1:14" ht="16">
      <c r="A22" s="38" t="s">
        <v>102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</row>
    <row r="23" spans="1:14">
      <c r="A23" s="12" t="s">
        <v>267</v>
      </c>
      <c r="B23" s="11" t="s">
        <v>103</v>
      </c>
      <c r="C23" s="11" t="s">
        <v>448</v>
      </c>
      <c r="D23" s="11" t="s">
        <v>104</v>
      </c>
      <c r="E23" s="11" t="s">
        <v>510</v>
      </c>
      <c r="F23" s="11" t="s">
        <v>42</v>
      </c>
      <c r="G23" s="11" t="s">
        <v>43</v>
      </c>
      <c r="H23" s="23" t="s">
        <v>78</v>
      </c>
      <c r="I23" s="23" t="s">
        <v>106</v>
      </c>
      <c r="J23" s="23" t="s">
        <v>87</v>
      </c>
      <c r="K23" s="12"/>
      <c r="L23" s="12" t="str">
        <f>"135,0"</f>
        <v>135,0</v>
      </c>
      <c r="M23" s="12" t="str">
        <f>"135,7111"</f>
        <v>135,7111</v>
      </c>
      <c r="N23" s="29" t="s">
        <v>490</v>
      </c>
    </row>
    <row r="24" spans="1:14">
      <c r="B24" s="5" t="s">
        <v>268</v>
      </c>
    </row>
    <row r="25" spans="1:14" ht="16">
      <c r="A25" s="38" t="s">
        <v>89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</row>
    <row r="26" spans="1:14">
      <c r="A26" s="8" t="s">
        <v>267</v>
      </c>
      <c r="B26" s="7" t="s">
        <v>404</v>
      </c>
      <c r="C26" s="7" t="s">
        <v>449</v>
      </c>
      <c r="D26" s="7" t="s">
        <v>405</v>
      </c>
      <c r="E26" s="7" t="s">
        <v>509</v>
      </c>
      <c r="F26" s="7" t="s">
        <v>14</v>
      </c>
      <c r="G26" s="7" t="s">
        <v>15</v>
      </c>
      <c r="H26" s="21" t="s">
        <v>98</v>
      </c>
      <c r="I26" s="21" t="s">
        <v>135</v>
      </c>
      <c r="J26" s="21" t="s">
        <v>131</v>
      </c>
      <c r="K26" s="8"/>
      <c r="L26" s="8" t="str">
        <f>"152,5"</f>
        <v>152,5</v>
      </c>
      <c r="M26" s="8" t="str">
        <f>"119,7430"</f>
        <v>119,7430</v>
      </c>
      <c r="N26" s="7" t="s">
        <v>24</v>
      </c>
    </row>
    <row r="27" spans="1:14">
      <c r="A27" s="14" t="s">
        <v>270</v>
      </c>
      <c r="B27" s="13" t="s">
        <v>128</v>
      </c>
      <c r="C27" s="13" t="s">
        <v>450</v>
      </c>
      <c r="D27" s="13" t="s">
        <v>129</v>
      </c>
      <c r="E27" s="13" t="s">
        <v>509</v>
      </c>
      <c r="F27" s="13" t="s">
        <v>14</v>
      </c>
      <c r="G27" s="13" t="s">
        <v>15</v>
      </c>
      <c r="H27" s="26" t="s">
        <v>98</v>
      </c>
      <c r="I27" s="26" t="s">
        <v>122</v>
      </c>
      <c r="J27" s="27" t="s">
        <v>131</v>
      </c>
      <c r="K27" s="14"/>
      <c r="L27" s="14" t="str">
        <f>"147,5"</f>
        <v>147,5</v>
      </c>
      <c r="M27" s="14" t="str">
        <f>"121,1270"</f>
        <v>121,1270</v>
      </c>
      <c r="N27" s="13" t="s">
        <v>24</v>
      </c>
    </row>
    <row r="28" spans="1:14">
      <c r="A28" s="14" t="s">
        <v>271</v>
      </c>
      <c r="B28" s="13" t="s">
        <v>136</v>
      </c>
      <c r="C28" s="13" t="s">
        <v>451</v>
      </c>
      <c r="D28" s="13" t="s">
        <v>137</v>
      </c>
      <c r="E28" s="13" t="s">
        <v>509</v>
      </c>
      <c r="F28" s="13" t="s">
        <v>14</v>
      </c>
      <c r="G28" s="13" t="s">
        <v>15</v>
      </c>
      <c r="H28" s="26" t="s">
        <v>22</v>
      </c>
      <c r="I28" s="26" t="s">
        <v>23</v>
      </c>
      <c r="J28" s="26" t="s">
        <v>130</v>
      </c>
      <c r="K28" s="14"/>
      <c r="L28" s="14" t="str">
        <f>"112,5"</f>
        <v>112,5</v>
      </c>
      <c r="M28" s="14" t="str">
        <f>"87,6825"</f>
        <v>87,6825</v>
      </c>
      <c r="N28" s="13" t="s">
        <v>24</v>
      </c>
    </row>
    <row r="29" spans="1:14">
      <c r="A29" s="14" t="s">
        <v>272</v>
      </c>
      <c r="B29" s="13" t="s">
        <v>313</v>
      </c>
      <c r="C29" s="13" t="s">
        <v>452</v>
      </c>
      <c r="D29" s="13" t="s">
        <v>310</v>
      </c>
      <c r="E29" s="13" t="s">
        <v>509</v>
      </c>
      <c r="F29" s="13" t="s">
        <v>51</v>
      </c>
      <c r="G29" s="13" t="s">
        <v>52</v>
      </c>
      <c r="H29" s="26" t="s">
        <v>35</v>
      </c>
      <c r="I29" s="26" t="s">
        <v>85</v>
      </c>
      <c r="J29" s="14"/>
      <c r="K29" s="14"/>
      <c r="L29" s="14" t="str">
        <f>"95,0"</f>
        <v>95,0</v>
      </c>
      <c r="M29" s="14" t="str">
        <f>"74,8695"</f>
        <v>74,8695</v>
      </c>
      <c r="N29" s="13" t="s">
        <v>56</v>
      </c>
    </row>
    <row r="30" spans="1:14">
      <c r="A30" s="14" t="s">
        <v>267</v>
      </c>
      <c r="B30" s="13" t="s">
        <v>406</v>
      </c>
      <c r="C30" s="13" t="s">
        <v>407</v>
      </c>
      <c r="D30" s="13" t="s">
        <v>92</v>
      </c>
      <c r="E30" s="13" t="s">
        <v>508</v>
      </c>
      <c r="F30" s="13" t="s">
        <v>42</v>
      </c>
      <c r="G30" s="13" t="s">
        <v>43</v>
      </c>
      <c r="H30" s="26" t="s">
        <v>115</v>
      </c>
      <c r="I30" s="26" t="s">
        <v>155</v>
      </c>
      <c r="J30" s="14"/>
      <c r="K30" s="14"/>
      <c r="L30" s="14" t="str">
        <f>"177,5"</f>
        <v>177,5</v>
      </c>
      <c r="M30" s="14" t="str">
        <f>"137,3495"</f>
        <v>137,3495</v>
      </c>
      <c r="N30" s="30" t="s">
        <v>490</v>
      </c>
    </row>
    <row r="31" spans="1:14">
      <c r="A31" s="10" t="s">
        <v>270</v>
      </c>
      <c r="B31" s="9" t="s">
        <v>408</v>
      </c>
      <c r="C31" s="9" t="s">
        <v>409</v>
      </c>
      <c r="D31" s="9" t="s">
        <v>410</v>
      </c>
      <c r="E31" s="9" t="s">
        <v>508</v>
      </c>
      <c r="F31" s="9" t="s">
        <v>42</v>
      </c>
      <c r="G31" s="9" t="s">
        <v>43</v>
      </c>
      <c r="H31" s="22" t="s">
        <v>98</v>
      </c>
      <c r="I31" s="22" t="s">
        <v>111</v>
      </c>
      <c r="J31" s="22" t="s">
        <v>162</v>
      </c>
      <c r="K31" s="10"/>
      <c r="L31" s="10" t="str">
        <f>"160,0"</f>
        <v>160,0</v>
      </c>
      <c r="M31" s="10" t="str">
        <f>"123,6640"</f>
        <v>123,6640</v>
      </c>
      <c r="N31" s="31" t="s">
        <v>497</v>
      </c>
    </row>
    <row r="32" spans="1:14">
      <c r="B32" s="5" t="s">
        <v>268</v>
      </c>
    </row>
    <row r="33" spans="1:14" ht="16">
      <c r="A33" s="38" t="s">
        <v>102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4" spans="1:14">
      <c r="A34" s="8" t="s">
        <v>267</v>
      </c>
      <c r="B34" s="7" t="s">
        <v>138</v>
      </c>
      <c r="C34" s="7" t="s">
        <v>453</v>
      </c>
      <c r="D34" s="7" t="s">
        <v>139</v>
      </c>
      <c r="E34" s="7" t="s">
        <v>509</v>
      </c>
      <c r="F34" s="7" t="s">
        <v>14</v>
      </c>
      <c r="G34" s="7" t="s">
        <v>15</v>
      </c>
      <c r="H34" s="21" t="s">
        <v>141</v>
      </c>
      <c r="I34" s="25" t="s">
        <v>142</v>
      </c>
      <c r="J34" s="25" t="s">
        <v>142</v>
      </c>
      <c r="K34" s="8"/>
      <c r="L34" s="8" t="str">
        <f>"190,0"</f>
        <v>190,0</v>
      </c>
      <c r="M34" s="8" t="str">
        <f>"141,1700"</f>
        <v>141,1700</v>
      </c>
      <c r="N34" s="7" t="s">
        <v>24</v>
      </c>
    </row>
    <row r="35" spans="1:14">
      <c r="A35" s="14" t="s">
        <v>270</v>
      </c>
      <c r="B35" s="13" t="s">
        <v>143</v>
      </c>
      <c r="C35" s="13" t="s">
        <v>454</v>
      </c>
      <c r="D35" s="13" t="s">
        <v>144</v>
      </c>
      <c r="E35" s="13" t="s">
        <v>509</v>
      </c>
      <c r="F35" s="13" t="s">
        <v>51</v>
      </c>
      <c r="G35" s="13" t="s">
        <v>61</v>
      </c>
      <c r="H35" s="26" t="s">
        <v>23</v>
      </c>
      <c r="I35" s="26" t="s">
        <v>62</v>
      </c>
      <c r="J35" s="26" t="s">
        <v>86</v>
      </c>
      <c r="K35" s="14"/>
      <c r="L35" s="14" t="str">
        <f>"130,0"</f>
        <v>130,0</v>
      </c>
      <c r="M35" s="14" t="str">
        <f>"92,6380"</f>
        <v>92,6380</v>
      </c>
      <c r="N35" s="13" t="s">
        <v>56</v>
      </c>
    </row>
    <row r="36" spans="1:14">
      <c r="A36" s="14" t="s">
        <v>267</v>
      </c>
      <c r="B36" s="13" t="s">
        <v>145</v>
      </c>
      <c r="C36" s="13" t="s">
        <v>157</v>
      </c>
      <c r="D36" s="13" t="s">
        <v>147</v>
      </c>
      <c r="E36" s="13" t="s">
        <v>508</v>
      </c>
      <c r="F36" s="13" t="s">
        <v>60</v>
      </c>
      <c r="G36" s="13" t="s">
        <v>61</v>
      </c>
      <c r="H36" s="26" t="s">
        <v>142</v>
      </c>
      <c r="I36" s="26" t="s">
        <v>149</v>
      </c>
      <c r="J36" s="27" t="s">
        <v>150</v>
      </c>
      <c r="K36" s="14"/>
      <c r="L36" s="14" t="str">
        <f>"210,0"</f>
        <v>210,0</v>
      </c>
      <c r="M36" s="14" t="str">
        <f>"152,2290"</f>
        <v>152,2290</v>
      </c>
      <c r="N36" s="13" t="s">
        <v>64</v>
      </c>
    </row>
    <row r="37" spans="1:14">
      <c r="A37" s="14" t="s">
        <v>270</v>
      </c>
      <c r="B37" s="13" t="s">
        <v>324</v>
      </c>
      <c r="C37" s="13" t="s">
        <v>325</v>
      </c>
      <c r="D37" s="13" t="s">
        <v>326</v>
      </c>
      <c r="E37" s="13" t="s">
        <v>508</v>
      </c>
      <c r="F37" s="13" t="s">
        <v>60</v>
      </c>
      <c r="G37" s="13" t="s">
        <v>61</v>
      </c>
      <c r="H37" s="26" t="s">
        <v>141</v>
      </c>
      <c r="I37" s="26" t="s">
        <v>142</v>
      </c>
      <c r="J37" s="27" t="s">
        <v>208</v>
      </c>
      <c r="K37" s="14"/>
      <c r="L37" s="14" t="str">
        <f>"200,0"</f>
        <v>200,0</v>
      </c>
      <c r="M37" s="14" t="str">
        <f>"150,2000"</f>
        <v>150,2000</v>
      </c>
      <c r="N37" s="13" t="s">
        <v>64</v>
      </c>
    </row>
    <row r="38" spans="1:14">
      <c r="A38" s="10" t="s">
        <v>271</v>
      </c>
      <c r="B38" s="9" t="s">
        <v>138</v>
      </c>
      <c r="C38" s="9" t="s">
        <v>158</v>
      </c>
      <c r="D38" s="9" t="s">
        <v>139</v>
      </c>
      <c r="E38" s="9" t="s">
        <v>508</v>
      </c>
      <c r="F38" s="9" t="s">
        <v>14</v>
      </c>
      <c r="G38" s="9" t="s">
        <v>15</v>
      </c>
      <c r="H38" s="22" t="s">
        <v>141</v>
      </c>
      <c r="I38" s="28" t="s">
        <v>142</v>
      </c>
      <c r="J38" s="28" t="s">
        <v>142</v>
      </c>
      <c r="K38" s="10"/>
      <c r="L38" s="10" t="str">
        <f>"190,0"</f>
        <v>190,0</v>
      </c>
      <c r="M38" s="10" t="str">
        <f>"141,1700"</f>
        <v>141,1700</v>
      </c>
      <c r="N38" s="9" t="s">
        <v>24</v>
      </c>
    </row>
    <row r="39" spans="1:14">
      <c r="B39" s="5" t="s">
        <v>268</v>
      </c>
    </row>
    <row r="40" spans="1:14" ht="16">
      <c r="A40" s="38" t="s">
        <v>107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</row>
    <row r="41" spans="1:14">
      <c r="A41" s="8" t="s">
        <v>267</v>
      </c>
      <c r="B41" s="7" t="s">
        <v>411</v>
      </c>
      <c r="C41" s="7" t="s">
        <v>455</v>
      </c>
      <c r="D41" s="7" t="s">
        <v>412</v>
      </c>
      <c r="E41" s="7" t="s">
        <v>509</v>
      </c>
      <c r="F41" s="7" t="s">
        <v>14</v>
      </c>
      <c r="G41" s="7" t="s">
        <v>15</v>
      </c>
      <c r="H41" s="25" t="s">
        <v>113</v>
      </c>
      <c r="I41" s="21" t="s">
        <v>113</v>
      </c>
      <c r="J41" s="21" t="s">
        <v>148</v>
      </c>
      <c r="K41" s="8"/>
      <c r="L41" s="8" t="str">
        <f>"175,0"</f>
        <v>175,0</v>
      </c>
      <c r="M41" s="8" t="str">
        <f>"120,3300"</f>
        <v>120,3300</v>
      </c>
      <c r="N41" s="7" t="s">
        <v>24</v>
      </c>
    </row>
    <row r="42" spans="1:14">
      <c r="A42" s="14" t="s">
        <v>270</v>
      </c>
      <c r="B42" s="13" t="s">
        <v>413</v>
      </c>
      <c r="C42" s="13" t="s">
        <v>456</v>
      </c>
      <c r="D42" s="13" t="s">
        <v>414</v>
      </c>
      <c r="E42" s="13" t="s">
        <v>509</v>
      </c>
      <c r="F42" s="13" t="s">
        <v>172</v>
      </c>
      <c r="G42" s="13" t="s">
        <v>61</v>
      </c>
      <c r="H42" s="26" t="s">
        <v>113</v>
      </c>
      <c r="I42" s="26" t="s">
        <v>192</v>
      </c>
      <c r="J42" s="27" t="s">
        <v>155</v>
      </c>
      <c r="K42" s="14"/>
      <c r="L42" s="14" t="str">
        <f>"172,5"</f>
        <v>172,5</v>
      </c>
      <c r="M42" s="14" t="str">
        <f>"115,5578"</f>
        <v>115,5578</v>
      </c>
      <c r="N42" s="13" t="s">
        <v>178</v>
      </c>
    </row>
    <row r="43" spans="1:14">
      <c r="A43" s="14" t="s">
        <v>271</v>
      </c>
      <c r="B43" s="13" t="s">
        <v>167</v>
      </c>
      <c r="C43" s="13" t="s">
        <v>457</v>
      </c>
      <c r="D43" s="13" t="s">
        <v>168</v>
      </c>
      <c r="E43" s="13" t="s">
        <v>509</v>
      </c>
      <c r="F43" s="13" t="s">
        <v>14</v>
      </c>
      <c r="G43" s="13" t="s">
        <v>15</v>
      </c>
      <c r="H43" s="26" t="s">
        <v>135</v>
      </c>
      <c r="I43" s="27" t="s">
        <v>111</v>
      </c>
      <c r="J43" s="27" t="s">
        <v>111</v>
      </c>
      <c r="K43" s="14"/>
      <c r="L43" s="14" t="str">
        <f>"145,0"</f>
        <v>145,0</v>
      </c>
      <c r="M43" s="14" t="str">
        <f>"98,9915"</f>
        <v>98,9915</v>
      </c>
      <c r="N43" s="13" t="s">
        <v>24</v>
      </c>
    </row>
    <row r="44" spans="1:14">
      <c r="A44" s="14" t="s">
        <v>272</v>
      </c>
      <c r="B44" s="13" t="s">
        <v>331</v>
      </c>
      <c r="C44" s="13" t="s">
        <v>458</v>
      </c>
      <c r="D44" s="13" t="s">
        <v>332</v>
      </c>
      <c r="E44" s="13" t="s">
        <v>509</v>
      </c>
      <c r="F44" s="13" t="s">
        <v>51</v>
      </c>
      <c r="G44" s="13" t="s">
        <v>52</v>
      </c>
      <c r="H44" s="26" t="s">
        <v>35</v>
      </c>
      <c r="I44" s="26" t="s">
        <v>85</v>
      </c>
      <c r="J44" s="26" t="s">
        <v>68</v>
      </c>
      <c r="K44" s="14"/>
      <c r="L44" s="14" t="str">
        <f>"100,0"</f>
        <v>100,0</v>
      </c>
      <c r="M44" s="14" t="str">
        <f>"69,7500"</f>
        <v>69,7500</v>
      </c>
      <c r="N44" s="13" t="s">
        <v>56</v>
      </c>
    </row>
    <row r="45" spans="1:14">
      <c r="A45" s="14" t="s">
        <v>267</v>
      </c>
      <c r="B45" s="13" t="s">
        <v>415</v>
      </c>
      <c r="C45" s="13" t="s">
        <v>416</v>
      </c>
      <c r="D45" s="13" t="s">
        <v>417</v>
      </c>
      <c r="E45" s="13" t="s">
        <v>507</v>
      </c>
      <c r="F45" s="13" t="s">
        <v>172</v>
      </c>
      <c r="G45" s="13" t="s">
        <v>61</v>
      </c>
      <c r="H45" s="26" t="s">
        <v>150</v>
      </c>
      <c r="I45" s="27" t="s">
        <v>201</v>
      </c>
      <c r="J45" s="26" t="s">
        <v>201</v>
      </c>
      <c r="K45" s="14"/>
      <c r="L45" s="14" t="str">
        <f>"230,0"</f>
        <v>230,0</v>
      </c>
      <c r="M45" s="14" t="str">
        <f>"156,1700"</f>
        <v>156,1700</v>
      </c>
      <c r="N45" s="13" t="s">
        <v>178</v>
      </c>
    </row>
    <row r="46" spans="1:14">
      <c r="A46" s="10" t="s">
        <v>267</v>
      </c>
      <c r="B46" s="9" t="s">
        <v>415</v>
      </c>
      <c r="C46" s="9" t="s">
        <v>418</v>
      </c>
      <c r="D46" s="9" t="s">
        <v>417</v>
      </c>
      <c r="E46" s="9" t="s">
        <v>508</v>
      </c>
      <c r="F46" s="9" t="s">
        <v>172</v>
      </c>
      <c r="G46" s="9" t="s">
        <v>61</v>
      </c>
      <c r="H46" s="22" t="s">
        <v>150</v>
      </c>
      <c r="I46" s="28" t="s">
        <v>201</v>
      </c>
      <c r="J46" s="22" t="s">
        <v>201</v>
      </c>
      <c r="K46" s="10"/>
      <c r="L46" s="10" t="str">
        <f>"230,0"</f>
        <v>230,0</v>
      </c>
      <c r="M46" s="10" t="str">
        <f>"156,1700"</f>
        <v>156,1700</v>
      </c>
      <c r="N46" s="9" t="s">
        <v>178</v>
      </c>
    </row>
    <row r="47" spans="1:14">
      <c r="B47" s="5" t="s">
        <v>268</v>
      </c>
    </row>
    <row r="48" spans="1:14" ht="16">
      <c r="A48" s="38" t="s">
        <v>118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</row>
    <row r="49" spans="1:14">
      <c r="A49" s="8" t="s">
        <v>267</v>
      </c>
      <c r="B49" s="7" t="s">
        <v>419</v>
      </c>
      <c r="C49" s="7" t="s">
        <v>420</v>
      </c>
      <c r="D49" s="7" t="s">
        <v>421</v>
      </c>
      <c r="E49" s="7" t="s">
        <v>507</v>
      </c>
      <c r="F49" s="7" t="s">
        <v>42</v>
      </c>
      <c r="G49" s="7" t="s">
        <v>43</v>
      </c>
      <c r="H49" s="21" t="s">
        <v>142</v>
      </c>
      <c r="I49" s="21" t="s">
        <v>176</v>
      </c>
      <c r="J49" s="25" t="s">
        <v>177</v>
      </c>
      <c r="K49" s="8"/>
      <c r="L49" s="8" t="str">
        <f>"215,0"</f>
        <v>215,0</v>
      </c>
      <c r="M49" s="8" t="str">
        <f>"142,1150"</f>
        <v>142,1150</v>
      </c>
      <c r="N49" s="32" t="s">
        <v>497</v>
      </c>
    </row>
    <row r="50" spans="1:14">
      <c r="A50" s="14" t="s">
        <v>270</v>
      </c>
      <c r="B50" s="13" t="s">
        <v>422</v>
      </c>
      <c r="C50" s="13" t="s">
        <v>423</v>
      </c>
      <c r="D50" s="13" t="s">
        <v>424</v>
      </c>
      <c r="E50" s="13" t="s">
        <v>507</v>
      </c>
      <c r="F50" s="13" t="s">
        <v>492</v>
      </c>
      <c r="G50" s="13" t="s">
        <v>15</v>
      </c>
      <c r="H50" s="26" t="s">
        <v>162</v>
      </c>
      <c r="I50" s="26" t="s">
        <v>113</v>
      </c>
      <c r="J50" s="27" t="s">
        <v>115</v>
      </c>
      <c r="K50" s="14"/>
      <c r="L50" s="14" t="str">
        <f>"165,0"</f>
        <v>165,0</v>
      </c>
      <c r="M50" s="14" t="str">
        <f>"107,2335"</f>
        <v>107,2335</v>
      </c>
      <c r="N50" s="13" t="s">
        <v>37</v>
      </c>
    </row>
    <row r="51" spans="1:14">
      <c r="A51" s="14" t="s">
        <v>267</v>
      </c>
      <c r="B51" s="13" t="s">
        <v>189</v>
      </c>
      <c r="C51" s="13" t="s">
        <v>190</v>
      </c>
      <c r="D51" s="13" t="s">
        <v>191</v>
      </c>
      <c r="E51" s="13" t="s">
        <v>508</v>
      </c>
      <c r="F51" s="13" t="s">
        <v>14</v>
      </c>
      <c r="G51" s="13" t="s">
        <v>15</v>
      </c>
      <c r="H51" s="26" t="s">
        <v>176</v>
      </c>
      <c r="I51" s="26" t="s">
        <v>193</v>
      </c>
      <c r="J51" s="27" t="s">
        <v>194</v>
      </c>
      <c r="K51" s="14"/>
      <c r="L51" s="14" t="str">
        <f>"235,0"</f>
        <v>235,0</v>
      </c>
      <c r="M51" s="14" t="str">
        <f>"150,0240"</f>
        <v>150,0240</v>
      </c>
      <c r="N51" s="13" t="s">
        <v>24</v>
      </c>
    </row>
    <row r="52" spans="1:14">
      <c r="A52" s="10" t="s">
        <v>270</v>
      </c>
      <c r="B52" s="9" t="s">
        <v>419</v>
      </c>
      <c r="C52" s="9" t="s">
        <v>425</v>
      </c>
      <c r="D52" s="9" t="s">
        <v>421</v>
      </c>
      <c r="E52" s="9" t="s">
        <v>508</v>
      </c>
      <c r="F52" s="9" t="s">
        <v>42</v>
      </c>
      <c r="G52" s="9" t="s">
        <v>43</v>
      </c>
      <c r="H52" s="22" t="s">
        <v>142</v>
      </c>
      <c r="I52" s="22" t="s">
        <v>176</v>
      </c>
      <c r="J52" s="28" t="s">
        <v>177</v>
      </c>
      <c r="K52" s="10"/>
      <c r="L52" s="10" t="str">
        <f>"215,0"</f>
        <v>215,0</v>
      </c>
      <c r="M52" s="10" t="str">
        <f>"142,1150"</f>
        <v>142,1150</v>
      </c>
      <c r="N52" s="31" t="s">
        <v>497</v>
      </c>
    </row>
    <row r="53" spans="1:14">
      <c r="B53" s="5" t="s">
        <v>268</v>
      </c>
    </row>
    <row r="54" spans="1:14" ht="16">
      <c r="A54" s="38" t="s">
        <v>195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</row>
    <row r="55" spans="1:14">
      <c r="A55" s="8" t="s">
        <v>267</v>
      </c>
      <c r="B55" s="7" t="s">
        <v>196</v>
      </c>
      <c r="C55" s="7" t="s">
        <v>459</v>
      </c>
      <c r="D55" s="7" t="s">
        <v>197</v>
      </c>
      <c r="E55" s="7" t="s">
        <v>509</v>
      </c>
      <c r="F55" s="7" t="s">
        <v>51</v>
      </c>
      <c r="G55" s="7" t="s">
        <v>52</v>
      </c>
      <c r="H55" s="21" t="s">
        <v>68</v>
      </c>
      <c r="I55" s="21" t="s">
        <v>23</v>
      </c>
      <c r="J55" s="21" t="s">
        <v>62</v>
      </c>
      <c r="K55" s="8"/>
      <c r="L55" s="8" t="str">
        <f>"120,0"</f>
        <v>120,0</v>
      </c>
      <c r="M55" s="8" t="str">
        <f>"73,9560"</f>
        <v>73,9560</v>
      </c>
      <c r="N55" s="7" t="s">
        <v>56</v>
      </c>
    </row>
    <row r="56" spans="1:14">
      <c r="A56" s="14" t="s">
        <v>267</v>
      </c>
      <c r="B56" s="13" t="s">
        <v>213</v>
      </c>
      <c r="C56" s="13" t="s">
        <v>214</v>
      </c>
      <c r="D56" s="13" t="s">
        <v>215</v>
      </c>
      <c r="E56" s="13" t="s">
        <v>508</v>
      </c>
      <c r="F56" s="13" t="s">
        <v>492</v>
      </c>
      <c r="G56" s="13" t="s">
        <v>15</v>
      </c>
      <c r="H56" s="26" t="s">
        <v>116</v>
      </c>
      <c r="I56" s="26" t="s">
        <v>141</v>
      </c>
      <c r="J56" s="26" t="s">
        <v>142</v>
      </c>
      <c r="K56" s="14"/>
      <c r="L56" s="14" t="str">
        <f>"200,0"</f>
        <v>200,0</v>
      </c>
      <c r="M56" s="14" t="str">
        <f>"123,3800"</f>
        <v>123,3800</v>
      </c>
      <c r="N56" s="13" t="s">
        <v>37</v>
      </c>
    </row>
    <row r="57" spans="1:14">
      <c r="A57" s="10" t="s">
        <v>267</v>
      </c>
      <c r="B57" s="9" t="s">
        <v>426</v>
      </c>
      <c r="C57" s="9" t="s">
        <v>460</v>
      </c>
      <c r="D57" s="9" t="s">
        <v>427</v>
      </c>
      <c r="E57" s="9" t="s">
        <v>510</v>
      </c>
      <c r="F57" s="9" t="s">
        <v>492</v>
      </c>
      <c r="G57" s="9" t="s">
        <v>15</v>
      </c>
      <c r="H57" s="22" t="s">
        <v>111</v>
      </c>
      <c r="I57" s="22" t="s">
        <v>162</v>
      </c>
      <c r="J57" s="28" t="s">
        <v>115</v>
      </c>
      <c r="K57" s="10"/>
      <c r="L57" s="10" t="str">
        <f>"160,0"</f>
        <v>160,0</v>
      </c>
      <c r="M57" s="10" t="str">
        <f>"118,4598"</f>
        <v>118,4598</v>
      </c>
      <c r="N57" s="9" t="s">
        <v>37</v>
      </c>
    </row>
    <row r="58" spans="1:14">
      <c r="B58" s="5" t="s">
        <v>268</v>
      </c>
    </row>
    <row r="59" spans="1:14" ht="16">
      <c r="A59" s="38" t="s">
        <v>216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</row>
    <row r="60" spans="1:14">
      <c r="A60" s="8" t="s">
        <v>267</v>
      </c>
      <c r="B60" s="7" t="s">
        <v>428</v>
      </c>
      <c r="C60" s="7" t="s">
        <v>429</v>
      </c>
      <c r="D60" s="7" t="s">
        <v>430</v>
      </c>
      <c r="E60" s="7" t="s">
        <v>508</v>
      </c>
      <c r="F60" s="7" t="s">
        <v>42</v>
      </c>
      <c r="G60" s="7" t="s">
        <v>43</v>
      </c>
      <c r="H60" s="21" t="s">
        <v>431</v>
      </c>
      <c r="I60" s="21" t="s">
        <v>432</v>
      </c>
      <c r="J60" s="25" t="s">
        <v>433</v>
      </c>
      <c r="K60" s="8"/>
      <c r="L60" s="8" t="str">
        <f>"325,0"</f>
        <v>325,0</v>
      </c>
      <c r="M60" s="8" t="str">
        <f>"187,6550"</f>
        <v>187,6550</v>
      </c>
      <c r="N60" s="32" t="s">
        <v>498</v>
      </c>
    </row>
    <row r="61" spans="1:14">
      <c r="A61" s="14" t="s">
        <v>270</v>
      </c>
      <c r="B61" s="13" t="s">
        <v>379</v>
      </c>
      <c r="C61" s="13" t="s">
        <v>380</v>
      </c>
      <c r="D61" s="13" t="s">
        <v>381</v>
      </c>
      <c r="E61" s="13" t="s">
        <v>508</v>
      </c>
      <c r="F61" s="13" t="s">
        <v>488</v>
      </c>
      <c r="G61" s="13" t="s">
        <v>382</v>
      </c>
      <c r="H61" s="26" t="s">
        <v>434</v>
      </c>
      <c r="I61" s="26" t="s">
        <v>431</v>
      </c>
      <c r="J61" s="27" t="s">
        <v>257</v>
      </c>
      <c r="K61" s="14"/>
      <c r="L61" s="14" t="str">
        <f>"310,0"</f>
        <v>310,0</v>
      </c>
      <c r="M61" s="14" t="str">
        <f>"177,8780"</f>
        <v>177,8780</v>
      </c>
      <c r="N61" s="13" t="s">
        <v>491</v>
      </c>
    </row>
    <row r="62" spans="1:14">
      <c r="A62" s="14" t="s">
        <v>271</v>
      </c>
      <c r="B62" s="13" t="s">
        <v>217</v>
      </c>
      <c r="C62" s="13" t="s">
        <v>218</v>
      </c>
      <c r="D62" s="13" t="s">
        <v>219</v>
      </c>
      <c r="E62" s="13" t="s">
        <v>508</v>
      </c>
      <c r="F62" s="13" t="s">
        <v>60</v>
      </c>
      <c r="G62" s="13" t="s">
        <v>61</v>
      </c>
      <c r="H62" s="26" t="s">
        <v>194</v>
      </c>
      <c r="I62" s="26" t="s">
        <v>220</v>
      </c>
      <c r="J62" s="26" t="s">
        <v>221</v>
      </c>
      <c r="K62" s="14"/>
      <c r="L62" s="14" t="str">
        <f>"267,5"</f>
        <v>267,5</v>
      </c>
      <c r="M62" s="14" t="str">
        <f>"153,8393"</f>
        <v>153,8393</v>
      </c>
      <c r="N62" s="13" t="s">
        <v>491</v>
      </c>
    </row>
    <row r="63" spans="1:14">
      <c r="A63" s="10" t="s">
        <v>267</v>
      </c>
      <c r="B63" s="9" t="s">
        <v>379</v>
      </c>
      <c r="C63" s="9" t="s">
        <v>461</v>
      </c>
      <c r="D63" s="9" t="s">
        <v>381</v>
      </c>
      <c r="E63" s="9" t="s">
        <v>510</v>
      </c>
      <c r="F63" s="9" t="s">
        <v>487</v>
      </c>
      <c r="G63" s="9" t="s">
        <v>382</v>
      </c>
      <c r="H63" s="22" t="s">
        <v>434</v>
      </c>
      <c r="I63" s="22" t="s">
        <v>431</v>
      </c>
      <c r="J63" s="28" t="s">
        <v>257</v>
      </c>
      <c r="K63" s="10"/>
      <c r="L63" s="10" t="str">
        <f>"310,0"</f>
        <v>310,0</v>
      </c>
      <c r="M63" s="10" t="str">
        <f>"177,8780"</f>
        <v>177,8780</v>
      </c>
      <c r="N63" s="9" t="s">
        <v>491</v>
      </c>
    </row>
    <row r="64" spans="1:14">
      <c r="B64" s="5" t="s">
        <v>268</v>
      </c>
    </row>
    <row r="65" spans="2:7" ht="16">
      <c r="B65" s="5" t="s">
        <v>268</v>
      </c>
      <c r="F65" s="15"/>
    </row>
    <row r="66" spans="2:7">
      <c r="B66" s="5" t="s">
        <v>268</v>
      </c>
    </row>
    <row r="67" spans="2:7" ht="18">
      <c r="B67" s="16" t="s">
        <v>225</v>
      </c>
      <c r="C67" s="16"/>
      <c r="G67" s="3"/>
    </row>
    <row r="68" spans="2:7" ht="16">
      <c r="B68" s="17" t="s">
        <v>226</v>
      </c>
      <c r="C68" s="17"/>
      <c r="G68" s="3"/>
    </row>
    <row r="69" spans="2:7" ht="14">
      <c r="B69" s="18"/>
      <c r="C69" s="19" t="s">
        <v>242</v>
      </c>
      <c r="G69" s="3"/>
    </row>
    <row r="70" spans="2:7" ht="14">
      <c r="B70" s="20" t="s">
        <v>228</v>
      </c>
      <c r="C70" s="20" t="s">
        <v>229</v>
      </c>
      <c r="D70" s="20" t="s">
        <v>502</v>
      </c>
      <c r="E70" s="20" t="s">
        <v>386</v>
      </c>
      <c r="F70" s="20" t="s">
        <v>231</v>
      </c>
      <c r="G70" s="3"/>
    </row>
    <row r="71" spans="2:7">
      <c r="B71" s="5" t="s">
        <v>278</v>
      </c>
      <c r="C71" s="5" t="s">
        <v>242</v>
      </c>
      <c r="D71" s="6" t="s">
        <v>387</v>
      </c>
      <c r="E71" s="6" t="s">
        <v>115</v>
      </c>
      <c r="F71" s="6" t="s">
        <v>435</v>
      </c>
      <c r="G71" s="3"/>
    </row>
    <row r="72" spans="2:7">
      <c r="B72" s="5" t="s">
        <v>73</v>
      </c>
      <c r="C72" s="5" t="s">
        <v>242</v>
      </c>
      <c r="D72" s="6" t="s">
        <v>235</v>
      </c>
      <c r="E72" s="6" t="s">
        <v>80</v>
      </c>
      <c r="F72" s="6" t="s">
        <v>436</v>
      </c>
      <c r="G72" s="3"/>
    </row>
    <row r="73" spans="2:7">
      <c r="B73" s="5" t="s">
        <v>57</v>
      </c>
      <c r="C73" s="5" t="s">
        <v>242</v>
      </c>
      <c r="D73" s="6" t="s">
        <v>387</v>
      </c>
      <c r="E73" s="6" t="s">
        <v>62</v>
      </c>
      <c r="F73" s="6" t="s">
        <v>437</v>
      </c>
      <c r="G73" s="3"/>
    </row>
    <row r="74" spans="2:7">
      <c r="G74" s="3"/>
    </row>
    <row r="75" spans="2:7">
      <c r="G75" s="3"/>
    </row>
    <row r="76" spans="2:7" ht="16">
      <c r="B76" s="17" t="s">
        <v>252</v>
      </c>
      <c r="C76" s="17"/>
      <c r="G76" s="3"/>
    </row>
    <row r="77" spans="2:7" ht="14">
      <c r="B77" s="18"/>
      <c r="C77" s="19" t="s">
        <v>253</v>
      </c>
      <c r="G77" s="3"/>
    </row>
    <row r="78" spans="2:7" ht="14">
      <c r="B78" s="20" t="s">
        <v>228</v>
      </c>
      <c r="C78" s="20" t="s">
        <v>229</v>
      </c>
      <c r="D78" s="20" t="s">
        <v>503</v>
      </c>
      <c r="E78" s="20" t="s">
        <v>386</v>
      </c>
      <c r="F78" s="20" t="s">
        <v>231</v>
      </c>
      <c r="G78" s="3"/>
    </row>
    <row r="79" spans="2:7">
      <c r="B79" s="5" t="s">
        <v>138</v>
      </c>
      <c r="C79" s="5" t="s">
        <v>486</v>
      </c>
      <c r="D79" s="6" t="s">
        <v>251</v>
      </c>
      <c r="E79" s="6" t="s">
        <v>141</v>
      </c>
      <c r="F79" s="6" t="s">
        <v>438</v>
      </c>
      <c r="G79" s="3"/>
    </row>
    <row r="80" spans="2:7">
      <c r="B80" s="5" t="s">
        <v>128</v>
      </c>
      <c r="C80" s="5" t="s">
        <v>253</v>
      </c>
      <c r="D80" s="6" t="s">
        <v>241</v>
      </c>
      <c r="E80" s="6" t="s">
        <v>122</v>
      </c>
      <c r="F80" s="6" t="s">
        <v>439</v>
      </c>
      <c r="G80" s="3"/>
    </row>
    <row r="81" spans="2:7">
      <c r="B81" s="5" t="s">
        <v>411</v>
      </c>
      <c r="C81" s="5" t="s">
        <v>232</v>
      </c>
      <c r="D81" s="6" t="s">
        <v>243</v>
      </c>
      <c r="E81" s="6" t="s">
        <v>148</v>
      </c>
      <c r="F81" s="6" t="s">
        <v>440</v>
      </c>
      <c r="G81" s="3"/>
    </row>
    <row r="82" spans="2:7">
      <c r="G82" s="3"/>
    </row>
    <row r="83" spans="2:7" ht="14">
      <c r="B83" s="18"/>
      <c r="C83" s="19" t="s">
        <v>240</v>
      </c>
      <c r="G83" s="3"/>
    </row>
    <row r="84" spans="2:7" ht="14">
      <c r="B84" s="20" t="s">
        <v>228</v>
      </c>
      <c r="C84" s="20" t="s">
        <v>229</v>
      </c>
      <c r="D84" s="20" t="s">
        <v>502</v>
      </c>
      <c r="E84" s="20" t="s">
        <v>386</v>
      </c>
      <c r="F84" s="20" t="s">
        <v>231</v>
      </c>
      <c r="G84" s="3"/>
    </row>
    <row r="85" spans="2:7">
      <c r="B85" s="5" t="s">
        <v>415</v>
      </c>
      <c r="C85" s="5" t="s">
        <v>240</v>
      </c>
      <c r="D85" s="6" t="s">
        <v>243</v>
      </c>
      <c r="E85" s="6" t="s">
        <v>201</v>
      </c>
      <c r="F85" s="6" t="s">
        <v>441</v>
      </c>
      <c r="G85" s="3"/>
    </row>
    <row r="86" spans="2:7">
      <c r="B86" s="5" t="s">
        <v>419</v>
      </c>
      <c r="C86" s="5" t="s">
        <v>240</v>
      </c>
      <c r="D86" s="6" t="s">
        <v>259</v>
      </c>
      <c r="E86" s="6" t="s">
        <v>176</v>
      </c>
      <c r="F86" s="6" t="s">
        <v>442</v>
      </c>
      <c r="G86" s="3"/>
    </row>
    <row r="87" spans="2:7">
      <c r="B87" s="5" t="s">
        <v>422</v>
      </c>
      <c r="C87" s="5" t="s">
        <v>240</v>
      </c>
      <c r="D87" s="6" t="s">
        <v>259</v>
      </c>
      <c r="E87" s="6" t="s">
        <v>113</v>
      </c>
      <c r="F87" s="6" t="s">
        <v>443</v>
      </c>
      <c r="G87" s="3"/>
    </row>
    <row r="88" spans="2:7">
      <c r="G88" s="3"/>
    </row>
    <row r="89" spans="2:7" ht="14">
      <c r="B89" s="18"/>
      <c r="C89" s="19" t="s">
        <v>242</v>
      </c>
      <c r="G89" s="3"/>
    </row>
    <row r="90" spans="2:7" ht="14">
      <c r="B90" s="20" t="s">
        <v>228</v>
      </c>
      <c r="C90" s="20" t="s">
        <v>229</v>
      </c>
      <c r="D90" s="20" t="s">
        <v>502</v>
      </c>
      <c r="E90" s="20" t="s">
        <v>386</v>
      </c>
      <c r="F90" s="20" t="s">
        <v>231</v>
      </c>
      <c r="G90" s="3"/>
    </row>
    <row r="91" spans="2:7">
      <c r="B91" s="5" t="s">
        <v>428</v>
      </c>
      <c r="C91" s="5" t="s">
        <v>242</v>
      </c>
      <c r="D91" s="6" t="s">
        <v>399</v>
      </c>
      <c r="E91" s="6" t="s">
        <v>432</v>
      </c>
      <c r="F91" s="6" t="s">
        <v>444</v>
      </c>
      <c r="G91" s="3"/>
    </row>
    <row r="92" spans="2:7">
      <c r="B92" s="5" t="s">
        <v>379</v>
      </c>
      <c r="C92" s="5" t="s">
        <v>242</v>
      </c>
      <c r="D92" s="6" t="s">
        <v>399</v>
      </c>
      <c r="E92" s="6" t="s">
        <v>431</v>
      </c>
      <c r="F92" s="6" t="s">
        <v>445</v>
      </c>
      <c r="G92" s="3"/>
    </row>
    <row r="93" spans="2:7">
      <c r="B93" s="5" t="s">
        <v>415</v>
      </c>
      <c r="C93" s="5" t="s">
        <v>242</v>
      </c>
      <c r="D93" s="6" t="s">
        <v>243</v>
      </c>
      <c r="E93" s="6" t="s">
        <v>201</v>
      </c>
      <c r="F93" s="6" t="s">
        <v>441</v>
      </c>
      <c r="G93" s="3"/>
    </row>
    <row r="94" spans="2:7">
      <c r="B94" s="5" t="s">
        <v>268</v>
      </c>
    </row>
    <row r="95" spans="2:7">
      <c r="B95" s="5" t="s">
        <v>268</v>
      </c>
    </row>
  </sheetData>
  <mergeCells count="24">
    <mergeCell ref="A1:N2"/>
    <mergeCell ref="A3:A4"/>
    <mergeCell ref="C3:C4"/>
    <mergeCell ref="D3:D4"/>
    <mergeCell ref="E3:E4"/>
    <mergeCell ref="F3:F4"/>
    <mergeCell ref="G3:G4"/>
    <mergeCell ref="H3:K3"/>
    <mergeCell ref="A22:K22"/>
    <mergeCell ref="A25:K25"/>
    <mergeCell ref="L3:L4"/>
    <mergeCell ref="M3:M4"/>
    <mergeCell ref="N3:N4"/>
    <mergeCell ref="A5:K5"/>
    <mergeCell ref="B3:B4"/>
    <mergeCell ref="A8:K8"/>
    <mergeCell ref="A11:K11"/>
    <mergeCell ref="A16:K16"/>
    <mergeCell ref="A19:K19"/>
    <mergeCell ref="A33:K33"/>
    <mergeCell ref="A40:K40"/>
    <mergeCell ref="A48:K48"/>
    <mergeCell ref="A54:K54"/>
    <mergeCell ref="A59:K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WRPF ПЛ без экипировки</vt:lpstr>
      <vt:lpstr>WRPF Жим лежа без экип</vt:lpstr>
      <vt:lpstr>WRPF Тяга без экипировки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2021-10-08T08:18:25Z</dcterms:modified>
</cp:coreProperties>
</file>