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76eed6205bb37f0/Desktop/"/>
    </mc:Choice>
  </mc:AlternateContent>
  <xr:revisionPtr revIDLastSave="42" documentId="8_{7FA47B17-F9F4-4280-B108-EFD53F2E155D}" xr6:coauthVersionLast="47" xr6:coauthVersionMax="47" xr10:uidLastSave="{0558F19D-4939-4189-BA53-297B22B319F0}"/>
  <bookViews>
    <workbookView xWindow="1665" yWindow="630" windowWidth="25395" windowHeight="11445" tabRatio="1000" xr2:uid="{00000000-000D-0000-FFFF-FFFF00000000}"/>
  </bookViews>
  <sheets>
    <sheet name="AWPC PL Raw" sheetId="16" r:id="rId1"/>
    <sheet name="AWPC CL PL" sheetId="17" r:id="rId2"/>
    <sheet name="AWPC DL Raw" sheetId="28" r:id="rId3"/>
    <sheet name="AWPC DL" sheetId="30" r:id="rId4"/>
    <sheet name="AWPC BP Raw" sheetId="20" r:id="rId5"/>
    <sheet name="AWPC BP Soft" sheetId="23" r:id="rId6"/>
    <sheet name="WPC PL Raw" sheetId="7" r:id="rId7"/>
    <sheet name="WPC CL PL" sheetId="8" r:id="rId8"/>
    <sheet name="WPC BP Raw" sheetId="11" r:id="rId9"/>
    <sheet name="WPC BP soft" sheetId="14" r:id="rId10"/>
    <sheet name="WPC DL Rsw" sheetId="25" r:id="rId11"/>
    <sheet name="WPC DL SP" sheetId="26" r:id="rId1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30" l="1"/>
  <c r="M3" i="30"/>
  <c r="M24" i="28"/>
  <c r="L24" i="28"/>
  <c r="M23" i="28"/>
  <c r="L23" i="28"/>
  <c r="M22" i="28"/>
  <c r="L22" i="28"/>
  <c r="M21" i="28"/>
  <c r="L21" i="28"/>
  <c r="M20" i="28"/>
  <c r="L20" i="28"/>
  <c r="M19" i="28"/>
  <c r="L19" i="28"/>
  <c r="M18" i="28"/>
  <c r="L18" i="28"/>
  <c r="M17" i="28"/>
  <c r="L17" i="28"/>
  <c r="M16" i="28"/>
  <c r="L16" i="28"/>
  <c r="M15" i="28"/>
  <c r="L15" i="28"/>
  <c r="M14" i="28"/>
  <c r="L14" i="28"/>
  <c r="M13" i="28"/>
  <c r="L13" i="28"/>
  <c r="M12" i="28"/>
  <c r="L12" i="28"/>
  <c r="M11" i="28"/>
  <c r="L11" i="28"/>
  <c r="L10" i="28"/>
  <c r="M9" i="28"/>
  <c r="L9" i="28"/>
  <c r="L8" i="28"/>
  <c r="M7" i="28"/>
  <c r="L7" i="28"/>
  <c r="L6" i="28"/>
  <c r="M5" i="28"/>
  <c r="L5" i="28"/>
  <c r="M4" i="28"/>
  <c r="L4" i="28"/>
  <c r="M3" i="28"/>
  <c r="L3" i="28"/>
  <c r="N3" i="26"/>
  <c r="M3" i="26"/>
  <c r="N7" i="25"/>
  <c r="M7" i="25"/>
  <c r="N6" i="25"/>
  <c r="M6" i="25"/>
  <c r="N5" i="25"/>
  <c r="M5" i="25"/>
  <c r="N4" i="25"/>
  <c r="M4" i="25"/>
  <c r="N3" i="25"/>
  <c r="M3" i="25"/>
  <c r="M7" i="23"/>
  <c r="L7" i="23"/>
  <c r="M6" i="23"/>
  <c r="L6" i="23"/>
  <c r="M4" i="23"/>
  <c r="L4" i="23"/>
  <c r="M3" i="23"/>
  <c r="L3" i="23"/>
  <c r="M44" i="20"/>
  <c r="M43" i="20"/>
  <c r="N42" i="20"/>
  <c r="M42" i="20"/>
  <c r="N41" i="20"/>
  <c r="M41" i="20"/>
  <c r="N40" i="20"/>
  <c r="M40" i="20"/>
  <c r="N39" i="20"/>
  <c r="M39" i="20"/>
  <c r="N38" i="20"/>
  <c r="M38" i="20"/>
  <c r="N37" i="20"/>
  <c r="M37" i="20"/>
  <c r="N36" i="20"/>
  <c r="M36" i="20"/>
  <c r="N35" i="20"/>
  <c r="M35" i="20"/>
  <c r="N34" i="20"/>
  <c r="M34" i="20"/>
  <c r="N33" i="20"/>
  <c r="M33" i="20"/>
  <c r="N32" i="20"/>
  <c r="M32" i="20"/>
  <c r="M31" i="20"/>
  <c r="N30" i="20"/>
  <c r="M30" i="20"/>
  <c r="M29" i="20"/>
  <c r="N28" i="20"/>
  <c r="M28" i="20"/>
  <c r="N27" i="20"/>
  <c r="M27" i="20"/>
  <c r="N26" i="20"/>
  <c r="M26" i="20"/>
  <c r="N25" i="20"/>
  <c r="M25" i="20"/>
  <c r="N24" i="20"/>
  <c r="M24" i="20"/>
  <c r="N23" i="20"/>
  <c r="M23" i="20"/>
  <c r="N22" i="20"/>
  <c r="M22" i="20"/>
  <c r="N21" i="20"/>
  <c r="M21" i="20"/>
  <c r="N20" i="20"/>
  <c r="M20" i="20"/>
  <c r="N19" i="20"/>
  <c r="M19" i="20"/>
  <c r="N18" i="20"/>
  <c r="M18" i="20"/>
  <c r="N17" i="20"/>
  <c r="M17" i="20"/>
  <c r="N16" i="20"/>
  <c r="M16" i="20"/>
  <c r="N15" i="20"/>
  <c r="M15" i="20"/>
  <c r="N14" i="20"/>
  <c r="M14" i="20"/>
  <c r="N13" i="20"/>
  <c r="M13" i="20"/>
  <c r="N12" i="20"/>
  <c r="M12" i="20"/>
  <c r="N11" i="20"/>
  <c r="M11" i="20"/>
  <c r="N10" i="20"/>
  <c r="M10" i="20"/>
  <c r="N9" i="20"/>
  <c r="M9" i="20"/>
  <c r="N8" i="20"/>
  <c r="M8" i="20"/>
  <c r="N7" i="20"/>
  <c r="M7" i="20"/>
  <c r="N6" i="20"/>
  <c r="M6" i="20"/>
  <c r="N5" i="20"/>
  <c r="M5" i="20"/>
  <c r="N4" i="20"/>
  <c r="M4" i="20"/>
  <c r="N3" i="20"/>
  <c r="M3" i="20"/>
  <c r="U4" i="17"/>
  <c r="T4" i="17"/>
  <c r="U3" i="17"/>
  <c r="T3" i="17"/>
  <c r="V19" i="16"/>
  <c r="U19" i="16"/>
  <c r="V18" i="16"/>
  <c r="U18" i="16"/>
  <c r="V17" i="16"/>
  <c r="U17" i="16"/>
  <c r="V16" i="16"/>
  <c r="U16" i="16"/>
  <c r="V15" i="16"/>
  <c r="U15" i="16"/>
  <c r="V14" i="16"/>
  <c r="U14" i="16"/>
  <c r="V13" i="16"/>
  <c r="U13" i="16"/>
  <c r="V12" i="16"/>
  <c r="U12" i="16"/>
  <c r="V11" i="16"/>
  <c r="U11" i="16"/>
  <c r="V10" i="16"/>
  <c r="U10" i="16"/>
  <c r="V9" i="16"/>
  <c r="U9" i="16"/>
  <c r="V8" i="16"/>
  <c r="U8" i="16"/>
  <c r="V7" i="16"/>
  <c r="U7" i="16"/>
  <c r="V6" i="16"/>
  <c r="U6" i="16"/>
  <c r="V5" i="16"/>
  <c r="U5" i="16"/>
  <c r="V4" i="16"/>
  <c r="U4" i="16"/>
  <c r="V3" i="16"/>
  <c r="U3" i="16"/>
  <c r="N6" i="14"/>
  <c r="M6" i="14"/>
  <c r="N5" i="14"/>
  <c r="M5" i="14"/>
  <c r="N4" i="14"/>
  <c r="M4" i="14"/>
  <c r="N3" i="14"/>
  <c r="M3" i="14"/>
  <c r="N22" i="11"/>
  <c r="M22" i="11"/>
  <c r="N21" i="11"/>
  <c r="M21" i="11"/>
  <c r="N20" i="11"/>
  <c r="M20" i="11"/>
  <c r="N19" i="11"/>
  <c r="M19" i="11"/>
  <c r="N18" i="11"/>
  <c r="M18" i="11"/>
  <c r="N17" i="11"/>
  <c r="M17" i="11"/>
  <c r="N16" i="11"/>
  <c r="M16" i="11"/>
  <c r="N15" i="11"/>
  <c r="M15" i="11"/>
  <c r="N14" i="11"/>
  <c r="M14" i="11"/>
  <c r="N13" i="11"/>
  <c r="M13" i="11"/>
  <c r="N12" i="11"/>
  <c r="M12" i="11"/>
  <c r="N11" i="11"/>
  <c r="M11" i="11"/>
  <c r="N10" i="11"/>
  <c r="M10" i="11"/>
  <c r="N9" i="11"/>
  <c r="M9" i="11"/>
  <c r="N8" i="11"/>
  <c r="M8" i="11"/>
  <c r="N7" i="11"/>
  <c r="M7" i="11"/>
  <c r="N6" i="11"/>
  <c r="M6" i="11"/>
  <c r="N5" i="11"/>
  <c r="M5" i="11"/>
  <c r="N4" i="11"/>
  <c r="M4" i="11"/>
  <c r="N3" i="11"/>
  <c r="M3" i="11"/>
  <c r="V4" i="8"/>
  <c r="U4" i="8"/>
  <c r="V3" i="8"/>
  <c r="U3" i="8"/>
  <c r="V7" i="7"/>
  <c r="U7" i="7"/>
  <c r="V6" i="7"/>
  <c r="U6" i="7"/>
  <c r="V5" i="7"/>
  <c r="U5" i="7"/>
  <c r="V4" i="7"/>
  <c r="U4" i="7"/>
  <c r="V3" i="7"/>
  <c r="U3" i="7"/>
</calcChain>
</file>

<file path=xl/sharedStrings.xml><?xml version="1.0" encoding="utf-8"?>
<sst xmlns="http://schemas.openxmlformats.org/spreadsheetml/2006/main" count="1690" uniqueCount="535">
  <si>
    <t>Name</t>
  </si>
  <si>
    <t>Coach</t>
  </si>
  <si>
    <t>Pts</t>
  </si>
  <si>
    <t>Rec</t>
  </si>
  <si>
    <t>59,30</t>
  </si>
  <si>
    <t>90,0</t>
  </si>
  <si>
    <t>95,0</t>
  </si>
  <si>
    <t>100,0</t>
  </si>
  <si>
    <t>70,0</t>
  </si>
  <si>
    <t>75,0</t>
  </si>
  <si>
    <t>80,0</t>
  </si>
  <si>
    <t>125,0</t>
  </si>
  <si>
    <t>135,0</t>
  </si>
  <si>
    <t>145,0</t>
  </si>
  <si>
    <t>74,60</t>
  </si>
  <si>
    <t>60,0</t>
  </si>
  <si>
    <t>65,0</t>
  </si>
  <si>
    <t>105,0</t>
  </si>
  <si>
    <t>115,0</t>
  </si>
  <si>
    <t>76,10</t>
  </si>
  <si>
    <t>85,0</t>
  </si>
  <si>
    <t>110,0</t>
  </si>
  <si>
    <t>99,90</t>
  </si>
  <si>
    <t>240,0</t>
  </si>
  <si>
    <t>250,0</t>
  </si>
  <si>
    <t>260,0</t>
  </si>
  <si>
    <t>175,0</t>
  </si>
  <si>
    <t>180,0</t>
  </si>
  <si>
    <t>182,5</t>
  </si>
  <si>
    <t>252,5</t>
  </si>
  <si>
    <t>270,0</t>
  </si>
  <si>
    <t>280,0</t>
  </si>
  <si>
    <t>98,60</t>
  </si>
  <si>
    <t>230,0</t>
  </si>
  <si>
    <t>245,0</t>
  </si>
  <si>
    <t>160,0</t>
  </si>
  <si>
    <t>170,0</t>
  </si>
  <si>
    <t>Man</t>
  </si>
  <si>
    <t>Teen</t>
  </si>
  <si>
    <t>Age class</t>
  </si>
  <si>
    <t>WC</t>
  </si>
  <si>
    <t>Totall</t>
  </si>
  <si>
    <t>Teen 16-17</t>
  </si>
  <si>
    <t>60</t>
  </si>
  <si>
    <t>75</t>
  </si>
  <si>
    <t>285,0</t>
  </si>
  <si>
    <t>82.5</t>
  </si>
  <si>
    <t>265,0</t>
  </si>
  <si>
    <t>Open</t>
  </si>
  <si>
    <t>100</t>
  </si>
  <si>
    <t>65,70</t>
  </si>
  <si>
    <t>140,0</t>
  </si>
  <si>
    <t>150,0</t>
  </si>
  <si>
    <t>157,5</t>
  </si>
  <si>
    <t>77,5</t>
  </si>
  <si>
    <t>88,40</t>
  </si>
  <si>
    <t>200,0</t>
  </si>
  <si>
    <t>210,0</t>
  </si>
  <si>
    <t>220,0</t>
  </si>
  <si>
    <t>302,5</t>
  </si>
  <si>
    <t>90</t>
  </si>
  <si>
    <t>672,5</t>
  </si>
  <si>
    <t>Masters</t>
  </si>
  <si>
    <t>Masters 55-59</t>
  </si>
  <si>
    <t>67.5</t>
  </si>
  <si>
    <t>52,00</t>
  </si>
  <si>
    <t>30,0</t>
  </si>
  <si>
    <t>35,0</t>
  </si>
  <si>
    <t>37,5</t>
  </si>
  <si>
    <t>61,40</t>
  </si>
  <si>
    <t>40,0</t>
  </si>
  <si>
    <t>45,0</t>
  </si>
  <si>
    <t>51,10</t>
  </si>
  <si>
    <t>42,5</t>
  </si>
  <si>
    <t>Zozulya Konstantin</t>
  </si>
  <si>
    <t>73,80</t>
  </si>
  <si>
    <t>Kasarayev Sergey</t>
  </si>
  <si>
    <t>82,40</t>
  </si>
  <si>
    <t>190,0</t>
  </si>
  <si>
    <t>202,5</t>
  </si>
  <si>
    <t>Konyakhin Ivan</t>
  </si>
  <si>
    <t>79,10</t>
  </si>
  <si>
    <t>155,0</t>
  </si>
  <si>
    <t>162,5</t>
  </si>
  <si>
    <t>Kravets Sergey</t>
  </si>
  <si>
    <t>88,50</t>
  </si>
  <si>
    <t>187,5</t>
  </si>
  <si>
    <t>195,0</t>
  </si>
  <si>
    <t>Sovko Andrey</t>
  </si>
  <si>
    <t>87,50</t>
  </si>
  <si>
    <t>120,0</t>
  </si>
  <si>
    <t>127,5</t>
  </si>
  <si>
    <t>Rychkov Konstantin</t>
  </si>
  <si>
    <t>185,0</t>
  </si>
  <si>
    <t>Kisterskiy Aleksey</t>
  </si>
  <si>
    <t>83,60</t>
  </si>
  <si>
    <t>130,0</t>
  </si>
  <si>
    <t>Martynenko Roman</t>
  </si>
  <si>
    <t>89,60</t>
  </si>
  <si>
    <t>Prikhodko Pavel</t>
  </si>
  <si>
    <t>99,80</t>
  </si>
  <si>
    <t>Orlov Sergey</t>
  </si>
  <si>
    <t>99,60</t>
  </si>
  <si>
    <t>Buslenko Eduard</t>
  </si>
  <si>
    <t>98,10</t>
  </si>
  <si>
    <t>165,0</t>
  </si>
  <si>
    <t>167,5</t>
  </si>
  <si>
    <t>Matsegora Gennadiy</t>
  </si>
  <si>
    <t>97,90</t>
  </si>
  <si>
    <t>Pavlov Aleksey</t>
  </si>
  <si>
    <t>105,90</t>
  </si>
  <si>
    <t>197,5</t>
  </si>
  <si>
    <t>Smirnov Arkadiy</t>
  </si>
  <si>
    <t>114,90</t>
  </si>
  <si>
    <t>Orlov Nikolay</t>
  </si>
  <si>
    <t>129,10</t>
  </si>
  <si>
    <t>Best</t>
  </si>
  <si>
    <t>52</t>
  </si>
  <si>
    <t>Teen 13-15</t>
  </si>
  <si>
    <t>Juniors</t>
  </si>
  <si>
    <t>Juniors 20-23</t>
  </si>
  <si>
    <t>110</t>
  </si>
  <si>
    <t>Masters 40-44</t>
  </si>
  <si>
    <t>125</t>
  </si>
  <si>
    <t>Masters 45-49</t>
  </si>
  <si>
    <t>Masters 50-54</t>
  </si>
  <si>
    <t>140</t>
  </si>
  <si>
    <t>275,0</t>
  </si>
  <si>
    <t>94,50</t>
  </si>
  <si>
    <t>Masters 60-64</t>
  </si>
  <si>
    <t>46,80</t>
  </si>
  <si>
    <t>25,0</t>
  </si>
  <si>
    <t>49,50</t>
  </si>
  <si>
    <t>50,0</t>
  </si>
  <si>
    <t>55,0</t>
  </si>
  <si>
    <t>50,50</t>
  </si>
  <si>
    <t>27,5</t>
  </si>
  <si>
    <t>32,5</t>
  </si>
  <si>
    <t>54,50</t>
  </si>
  <si>
    <t>52,5</t>
  </si>
  <si>
    <t>57,5</t>
  </si>
  <si>
    <t>102,5</t>
  </si>
  <si>
    <t>59,00</t>
  </si>
  <si>
    <t>47,5</t>
  </si>
  <si>
    <t>61,90</t>
  </si>
  <si>
    <t>64,60</t>
  </si>
  <si>
    <t>82,5</t>
  </si>
  <si>
    <t>87,5</t>
  </si>
  <si>
    <t>92,5</t>
  </si>
  <si>
    <t>Kravchenko Olga</t>
  </si>
  <si>
    <t>62,80</t>
  </si>
  <si>
    <t>Gurskiy Andrey</t>
  </si>
  <si>
    <t>58,20</t>
  </si>
  <si>
    <t>Zinovyev Sergey</t>
  </si>
  <si>
    <t>82,00</t>
  </si>
  <si>
    <t>215,0</t>
  </si>
  <si>
    <t>Yevstigneyev Dmitriy</t>
  </si>
  <si>
    <t>87,60</t>
  </si>
  <si>
    <t>Balabin Denis</t>
  </si>
  <si>
    <t>90,00</t>
  </si>
  <si>
    <t>207,5</t>
  </si>
  <si>
    <t>137,5</t>
  </si>
  <si>
    <t>142,5</t>
  </si>
  <si>
    <t>Fedorenko Kirill</t>
  </si>
  <si>
    <t>97,00</t>
  </si>
  <si>
    <t>177,5</t>
  </si>
  <si>
    <t>152,5</t>
  </si>
  <si>
    <t>232,5</t>
  </si>
  <si>
    <t>Malyshkin Viktor</t>
  </si>
  <si>
    <t>98,50</t>
  </si>
  <si>
    <t>122,5</t>
  </si>
  <si>
    <t>Mokiy Yevgeniy</t>
  </si>
  <si>
    <t>108,10</t>
  </si>
  <si>
    <t>235,0</t>
  </si>
  <si>
    <t>255,0</t>
  </si>
  <si>
    <t>Zavyalov Aleksandr</t>
  </si>
  <si>
    <t>102,90</t>
  </si>
  <si>
    <t>205,0</t>
  </si>
  <si>
    <t>Tereshchenko Vladimir</t>
  </si>
  <si>
    <t>132,5</t>
  </si>
  <si>
    <t>Masters 70-74</t>
  </si>
  <si>
    <t>58,40</t>
  </si>
  <si>
    <t>85,30</t>
  </si>
  <si>
    <t>Masters 65-69</t>
  </si>
  <si>
    <t>62,5</t>
  </si>
  <si>
    <t>58,00</t>
  </si>
  <si>
    <t>67,5</t>
  </si>
  <si>
    <t>65,60</t>
  </si>
  <si>
    <t>71,90</t>
  </si>
  <si>
    <t>107,5</t>
  </si>
  <si>
    <t>112,5</t>
  </si>
  <si>
    <t>81,70</t>
  </si>
  <si>
    <t>Kalashnikov Leonid</t>
  </si>
  <si>
    <t>32,10</t>
  </si>
  <si>
    <t>Kasarayev Nikita</t>
  </si>
  <si>
    <t>30,10</t>
  </si>
  <si>
    <t>20,0</t>
  </si>
  <si>
    <t>Altukhov Aleksey</t>
  </si>
  <si>
    <t>57,90</t>
  </si>
  <si>
    <t>Abubakirov Isa</t>
  </si>
  <si>
    <t>59,20</t>
  </si>
  <si>
    <t>Mozheyenko Ivan</t>
  </si>
  <si>
    <t>73,50</t>
  </si>
  <si>
    <t>Bikovets Maksim</t>
  </si>
  <si>
    <t>72,40</t>
  </si>
  <si>
    <t>147,5</t>
  </si>
  <si>
    <t>Mironov Vyacheslav</t>
  </si>
  <si>
    <t>71,70</t>
  </si>
  <si>
    <t>Tyazhlov Vladislav</t>
  </si>
  <si>
    <t>73,90</t>
  </si>
  <si>
    <t>Khan Vladimir</t>
  </si>
  <si>
    <t>70,70</t>
  </si>
  <si>
    <t>Krikunov Yuriy</t>
  </si>
  <si>
    <t>Borok Anton</t>
  </si>
  <si>
    <t>81,50</t>
  </si>
  <si>
    <t>Gurkovskiy Sergey</t>
  </si>
  <si>
    <t>81,30</t>
  </si>
  <si>
    <t>Tolstoy Dmitriy</t>
  </si>
  <si>
    <t>Kabanchenko Anatoliy</t>
  </si>
  <si>
    <t>80,10</t>
  </si>
  <si>
    <t>Azarov Yuriy</t>
  </si>
  <si>
    <t>Gerasimov Viktor</t>
  </si>
  <si>
    <t>77,90</t>
  </si>
  <si>
    <t>Chernyakin Aleksandr</t>
  </si>
  <si>
    <t>88,80</t>
  </si>
  <si>
    <t>Skvortsov Vitaliy</t>
  </si>
  <si>
    <t>Loparev Denis</t>
  </si>
  <si>
    <t>Shtal Yakov</t>
  </si>
  <si>
    <t>89,30</t>
  </si>
  <si>
    <t>Yeremin Andrey</t>
  </si>
  <si>
    <t>89,20</t>
  </si>
  <si>
    <t>89,00</t>
  </si>
  <si>
    <t>89,50</t>
  </si>
  <si>
    <t>Berezhentsev Artem</t>
  </si>
  <si>
    <t>93,50</t>
  </si>
  <si>
    <t>Zhabin Daniil</t>
  </si>
  <si>
    <t>94,70</t>
  </si>
  <si>
    <t>Khalitov Aleksandr</t>
  </si>
  <si>
    <t>98,20</t>
  </si>
  <si>
    <t>Li Aleksandr</t>
  </si>
  <si>
    <t>91,30</t>
  </si>
  <si>
    <t>Rogalev Aleksey</t>
  </si>
  <si>
    <t>Lyubochko Kirill</t>
  </si>
  <si>
    <t>105,60</t>
  </si>
  <si>
    <t>Yugay Anton</t>
  </si>
  <si>
    <t>107,20</t>
  </si>
  <si>
    <t>Shvarov Vyacheslav</t>
  </si>
  <si>
    <t>104,80</t>
  </si>
  <si>
    <t>Shishkov Sergey</t>
  </si>
  <si>
    <t>124,00</t>
  </si>
  <si>
    <t>134,70</t>
  </si>
  <si>
    <t>172,5</t>
  </si>
  <si>
    <t>129,90</t>
  </si>
  <si>
    <t>Masters 80up</t>
  </si>
  <si>
    <t>Masters 75-79</t>
  </si>
  <si>
    <t>81,10</t>
  </si>
  <si>
    <t>94,30</t>
  </si>
  <si>
    <t>106,20</t>
  </si>
  <si>
    <t>135,60</t>
  </si>
  <si>
    <t>300,0</t>
  </si>
  <si>
    <t>94,00</t>
  </si>
  <si>
    <t>50,20</t>
  </si>
  <si>
    <t>55,80</t>
  </si>
  <si>
    <t>72,70</t>
  </si>
  <si>
    <t>59,90</t>
  </si>
  <si>
    <t>67,90</t>
  </si>
  <si>
    <t>74,10</t>
  </si>
  <si>
    <t>227,5</t>
  </si>
  <si>
    <t>222,5</t>
  </si>
  <si>
    <t>267,5</t>
  </si>
  <si>
    <t>92,00</t>
  </si>
  <si>
    <t>99,10</t>
  </si>
  <si>
    <t>225,0</t>
  </si>
  <si>
    <t>110,00</t>
  </si>
  <si>
    <t>272,5</t>
  </si>
  <si>
    <t>1</t>
  </si>
  <si>
    <t>вес</t>
  </si>
  <si>
    <t>в/к</t>
  </si>
  <si>
    <t>город</t>
  </si>
  <si>
    <t>возраст</t>
  </si>
  <si>
    <t>O</t>
  </si>
  <si>
    <t>J</t>
  </si>
  <si>
    <t>T1</t>
  </si>
  <si>
    <t>M1</t>
  </si>
  <si>
    <t>M3</t>
  </si>
  <si>
    <t>M7</t>
  </si>
  <si>
    <t xml:space="preserve">рожд </t>
  </si>
  <si>
    <t>имя</t>
  </si>
  <si>
    <t>тяга</t>
  </si>
  <si>
    <t>итог</t>
  </si>
  <si>
    <t>рожд</t>
  </si>
  <si>
    <t>очки</t>
  </si>
  <si>
    <t>№</t>
  </si>
  <si>
    <t>возрастная</t>
  </si>
  <si>
    <t>жим</t>
  </si>
  <si>
    <t>T2</t>
  </si>
  <si>
    <t>M4</t>
  </si>
  <si>
    <t>M5</t>
  </si>
  <si>
    <t>M6</t>
  </si>
  <si>
    <t>M8</t>
  </si>
  <si>
    <t>M9</t>
  </si>
  <si>
    <t>M2</t>
  </si>
  <si>
    <t>возрастная группа</t>
  </si>
  <si>
    <t>присед</t>
  </si>
  <si>
    <t>возратная группа</t>
  </si>
  <si>
    <t>пол</t>
  </si>
  <si>
    <t>m</t>
  </si>
  <si>
    <t>возрастная город</t>
  </si>
  <si>
    <t>f</t>
  </si>
  <si>
    <t xml:space="preserve">итог </t>
  </si>
  <si>
    <t>08.11.2005</t>
  </si>
  <si>
    <t>22.05.1956</t>
  </si>
  <si>
    <t>02.11.1992</t>
  </si>
  <si>
    <t>16.01.1982</t>
  </si>
  <si>
    <t>24.04.1993</t>
  </si>
  <si>
    <t>16.09.1982</t>
  </si>
  <si>
    <t>14.11.1997</t>
  </si>
  <si>
    <t>18.04.2007</t>
  </si>
  <si>
    <t>25.01.1996</t>
  </si>
  <si>
    <t>31.01.1969</t>
  </si>
  <si>
    <t>03.04.2006</t>
  </si>
  <si>
    <t>25.07.1992</t>
  </si>
  <si>
    <t>16.01.1987</t>
  </si>
  <si>
    <t>06.11.1978</t>
  </si>
  <si>
    <t>02.09.1992</t>
  </si>
  <si>
    <t>11.09.1947</t>
  </si>
  <si>
    <t>12.07.1986</t>
  </si>
  <si>
    <t>13.05.1980</t>
  </si>
  <si>
    <t>20.11.1970</t>
  </si>
  <si>
    <t>01.07.1992</t>
  </si>
  <si>
    <t>10.06.1987</t>
  </si>
  <si>
    <t>22.07.1988</t>
  </si>
  <si>
    <t>29.11.2006</t>
  </si>
  <si>
    <t>29.03.2004</t>
  </si>
  <si>
    <t>22.11.1996</t>
  </si>
  <si>
    <t>14.11.2004</t>
  </si>
  <si>
    <t>16.02.2000</t>
  </si>
  <si>
    <t>19.09.1987</t>
  </si>
  <si>
    <t>25.05.1957</t>
  </si>
  <si>
    <t>21.06.1953</t>
  </si>
  <si>
    <t>01.03.1999</t>
  </si>
  <si>
    <t>29.05.1996</t>
  </si>
  <si>
    <t>24.07.1986</t>
  </si>
  <si>
    <t>02.08.2001</t>
  </si>
  <si>
    <t>21.04.1985</t>
  </si>
  <si>
    <t>28.07.1972</t>
  </si>
  <si>
    <t>14.10.1973</t>
  </si>
  <si>
    <t>11.10.1980</t>
  </si>
  <si>
    <t>08.01.1980</t>
  </si>
  <si>
    <t>05.10.1994</t>
  </si>
  <si>
    <t>06.04.1989</t>
  </si>
  <si>
    <t>15.09.2009</t>
  </si>
  <si>
    <t>10.11.2011</t>
  </si>
  <si>
    <t>20.07.2006</t>
  </si>
  <si>
    <t>22.11.1992</t>
  </si>
  <si>
    <t>10.01.1985</t>
  </si>
  <si>
    <t>18.01.1993</t>
  </si>
  <si>
    <t>10.09.1989</t>
  </si>
  <si>
    <t>18.04.1962</t>
  </si>
  <si>
    <t>16.12.1985</t>
  </si>
  <si>
    <t>17.08.1990</t>
  </si>
  <si>
    <t>12.09.1987</t>
  </si>
  <si>
    <t>10.11.1953</t>
  </si>
  <si>
    <t>18.01.1942</t>
  </si>
  <si>
    <t>19.06.1939</t>
  </si>
  <si>
    <t>11.02.1998</t>
  </si>
  <si>
    <t>07.03.1967</t>
  </si>
  <si>
    <t>12.12.1991</t>
  </si>
  <si>
    <t>20.12.1986</t>
  </si>
  <si>
    <t>23.11.1990</t>
  </si>
  <si>
    <t>25.10.1960</t>
  </si>
  <si>
    <t>20.11.2006</t>
  </si>
  <si>
    <t>11.10.1981</t>
  </si>
  <si>
    <t>18.10.1987</t>
  </si>
  <si>
    <t>26.04.1977</t>
  </si>
  <si>
    <t>06.10.1995</t>
  </si>
  <si>
    <t>28.09.1989</t>
  </si>
  <si>
    <t>30.04.1956</t>
  </si>
  <si>
    <t>17.07.1998</t>
  </si>
  <si>
    <t>12.09.1975</t>
  </si>
  <si>
    <t>18.04.196259</t>
  </si>
  <si>
    <t>04.08.198437</t>
  </si>
  <si>
    <t>06.06.198734</t>
  </si>
  <si>
    <t>13.04.198239</t>
  </si>
  <si>
    <t>17.07.199823</t>
  </si>
  <si>
    <t>18.10.2004</t>
  </si>
  <si>
    <t>23.06.2004</t>
  </si>
  <si>
    <t>17.07.2004</t>
  </si>
  <si>
    <t>05.07.1983</t>
  </si>
  <si>
    <t>09.04.1983</t>
  </si>
  <si>
    <t>20.01.1986</t>
  </si>
  <si>
    <t>08.09.1966</t>
  </si>
  <si>
    <t>09.02.1963</t>
  </si>
  <si>
    <t>21.07.1965</t>
  </si>
  <si>
    <t>15.01.2006</t>
  </si>
  <si>
    <t>09.04.1993</t>
  </si>
  <si>
    <t>18.02.1974</t>
  </si>
  <si>
    <t>13.04.1974</t>
  </si>
  <si>
    <t>06.09.1994</t>
  </si>
  <si>
    <t>07.11.1991</t>
  </si>
  <si>
    <t>03.11.1979</t>
  </si>
  <si>
    <t>03.01.1981</t>
  </si>
  <si>
    <t>12.10.1975</t>
  </si>
  <si>
    <t>23.05.1980</t>
  </si>
  <si>
    <t>29.01.1978</t>
  </si>
  <si>
    <t>26.06.1971</t>
  </si>
  <si>
    <t>16.07.1963</t>
  </si>
  <si>
    <t>25.06.1999</t>
  </si>
  <si>
    <t>01.11.1965</t>
  </si>
  <si>
    <t>05.01.1971</t>
  </si>
  <si>
    <t>04.06.1973</t>
  </si>
  <si>
    <t>24.11.1958</t>
  </si>
  <si>
    <t>22.05.1984</t>
  </si>
  <si>
    <t>06.12.1982</t>
  </si>
  <si>
    <t>25.12.1976</t>
  </si>
  <si>
    <t>Южно-Сахалинск</t>
  </si>
  <si>
    <t>Владивосток</t>
  </si>
  <si>
    <t xml:space="preserve">Большой Камень </t>
  </si>
  <si>
    <t>Артем</t>
  </si>
  <si>
    <t>Благовещенск</t>
  </si>
  <si>
    <t>Дальнегорск</t>
  </si>
  <si>
    <t>Находка</t>
  </si>
  <si>
    <t>Партизанск</t>
  </si>
  <si>
    <t>Чугуевка</t>
  </si>
  <si>
    <t>Апмавир</t>
  </si>
  <si>
    <t>Уссурийск</t>
  </si>
  <si>
    <t>Кавалерово</t>
  </si>
  <si>
    <t>Хабаровск</t>
  </si>
  <si>
    <t>Емеличев Дмитрий</t>
  </si>
  <si>
    <t>Никешин Владимир</t>
  </si>
  <si>
    <t>Кириличева Александра</t>
  </si>
  <si>
    <t>Киселева Анастасия</t>
  </si>
  <si>
    <t>Кладова Юлия</t>
  </si>
  <si>
    <t>Корниенко Анна</t>
  </si>
  <si>
    <t>Ялина Вероника</t>
  </si>
  <si>
    <t>Валиулина Арина</t>
  </si>
  <si>
    <t>Юнаева Татьяна</t>
  </si>
  <si>
    <t>Кравченко Ольга</t>
  </si>
  <si>
    <t>Гурский Андрей</t>
  </si>
  <si>
    <t>Зиновьев Сергей</t>
  </si>
  <si>
    <t>Евстигнеев Дмитрий</t>
  </si>
  <si>
    <t>Балабин Денис</t>
  </si>
  <si>
    <t>Федоренко Кирилл</t>
  </si>
  <si>
    <t>Малышкин Виктор</t>
  </si>
  <si>
    <t>Мокий Евгений</t>
  </si>
  <si>
    <t>Завьялов Александр</t>
  </si>
  <si>
    <t>Терещенко Владимир</t>
  </si>
  <si>
    <t>Умеренков Игорь</t>
  </si>
  <si>
    <t>13.09.1980</t>
  </si>
  <si>
    <t>Курск</t>
  </si>
  <si>
    <t>Поветкина Дарья</t>
  </si>
  <si>
    <t>Аликовская Татьяна</t>
  </si>
  <si>
    <t>Степанова Татьяна</t>
  </si>
  <si>
    <t>Витрук Евгения</t>
  </si>
  <si>
    <t>Поляков Артем</t>
  </si>
  <si>
    <t>Ромашкин Роман</t>
  </si>
  <si>
    <t>Можеенко Иван</t>
  </si>
  <si>
    <t>Бородин Алексей</t>
  </si>
  <si>
    <t>Котов Алексей</t>
  </si>
  <si>
    <t>Крикунов Юрий</t>
  </si>
  <si>
    <t>Изгагин Александр</t>
  </si>
  <si>
    <t>Тарабанов Вячеслав</t>
  </si>
  <si>
    <t>Абдуллаев Шадиг</t>
  </si>
  <si>
    <t>Лопарев Денис</t>
  </si>
  <si>
    <t>Жабин Даниил</t>
  </si>
  <si>
    <t>Шатцков Александр</t>
  </si>
  <si>
    <t>Таах Александр</t>
  </si>
  <si>
    <t>Шваров Вячеслав</t>
  </si>
  <si>
    <t>Москва</t>
  </si>
  <si>
    <t>Мамедова Роза</t>
  </si>
  <si>
    <t>Манина Наталья</t>
  </si>
  <si>
    <t>Бугор Анастасия</t>
  </si>
  <si>
    <t>Крымская Олеся</t>
  </si>
  <si>
    <t>Калашников Леонид</t>
  </si>
  <si>
    <t>Касараев Никита</t>
  </si>
  <si>
    <t>Алтухов Алексей</t>
  </si>
  <si>
    <t>Абубакиров Иса</t>
  </si>
  <si>
    <t>Быковец Максим</t>
  </si>
  <si>
    <t>Миронов Вячеслав</t>
  </si>
  <si>
    <t>Тяжлов Вячеслав</t>
  </si>
  <si>
    <t>Хан Владимир</t>
  </si>
  <si>
    <t>Борок Антон</t>
  </si>
  <si>
    <t>Гурковский Сергей</t>
  </si>
  <si>
    <t>Толстой Дмитрий</t>
  </si>
  <si>
    <t>Кабанченко Анатолий</t>
  </si>
  <si>
    <t>Азаров Юрий</t>
  </si>
  <si>
    <t>Герасимов Виктор</t>
  </si>
  <si>
    <t>Чернякин Александр</t>
  </si>
  <si>
    <t>Скворцов Виталий</t>
  </si>
  <si>
    <t>Шталь Яков</t>
  </si>
  <si>
    <t>Еремин Андрей</t>
  </si>
  <si>
    <t>Колесников Максим</t>
  </si>
  <si>
    <t>Дегтярев Евгений</t>
  </si>
  <si>
    <t>Береженцев Артем</t>
  </si>
  <si>
    <t>Халилов Александр</t>
  </si>
  <si>
    <t>Ли Александр</t>
  </si>
  <si>
    <t>Рогалев Алексей</t>
  </si>
  <si>
    <t>Любочко Кирилл</t>
  </si>
  <si>
    <t>Югай Антон</t>
  </si>
  <si>
    <t>Шишков Сергей</t>
  </si>
  <si>
    <t>Романенко Александр</t>
  </si>
  <si>
    <t>Кириенко Вадим</t>
  </si>
  <si>
    <t>Озорнин Сергей</t>
  </si>
  <si>
    <t>Килько Александр</t>
  </si>
  <si>
    <t>Хромов Александр</t>
  </si>
  <si>
    <t>Красильников Андрей</t>
  </si>
  <si>
    <t>Дроздов Никита</t>
  </si>
  <si>
    <t>Плетюшкин Алексей</t>
  </si>
  <si>
    <t>Гайнутдинов Сергей</t>
  </si>
  <si>
    <t>Литвиненко Юрий</t>
  </si>
  <si>
    <t>Мыльников Александр</t>
  </si>
  <si>
    <t>Звягин Сергей</t>
  </si>
  <si>
    <t>Афанасьева Татьяна</t>
  </si>
  <si>
    <t>Майорова Мирослава</t>
  </si>
  <si>
    <t>Ваганов Артур</t>
  </si>
  <si>
    <t>Зозуля Константин</t>
  </si>
  <si>
    <t>Касараев Сергей</t>
  </si>
  <si>
    <t>Коняхин Иван</t>
  </si>
  <si>
    <t>Кравец Сергей</t>
  </si>
  <si>
    <t>Совко Андрей</t>
  </si>
  <si>
    <t>Рычков Константин</t>
  </si>
  <si>
    <t>Кистерский Алексей</t>
  </si>
  <si>
    <t>Мартыненко Роман</t>
  </si>
  <si>
    <t>Приходько Павел</t>
  </si>
  <si>
    <t>Орлов Сергей</t>
  </si>
  <si>
    <t>Бусленко Эдуард</t>
  </si>
  <si>
    <t>Мацегора Геннадий</t>
  </si>
  <si>
    <t>Павлов Алексей</t>
  </si>
  <si>
    <t>Смирнов Аркадий</t>
  </si>
  <si>
    <t>Орлов Николай</t>
  </si>
  <si>
    <t>Щур Андрей</t>
  </si>
  <si>
    <t>Черников Алексей</t>
  </si>
  <si>
    <t>Долгов Виталий</t>
  </si>
  <si>
    <t>Лабуз Максим</t>
  </si>
  <si>
    <t>Яковлев Игорь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</si>
</sst>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 Cyr"/>
      <charset val="204"/>
    </font>
    <font>
      <b/>
      <sz val="10"/>
      <name val="Arial Cyr"/>
      <charset val="204"/>
    </font>
    <font>
      <strike/>
      <sz val="10"/>
      <name val="Arial Cyr"/>
      <charset val="204"/>
    </font>
    <font>
      <i/>
      <sz val="10"/>
      <name val="Arial Cyr"/>
      <charset val="204"/>
    </font>
    <font>
      <sz val="10"/>
      <name val="Arial Cyr"/>
    </font>
    <font>
      <sz val="8"/>
      <name val="Arial Cyr"/>
      <charset val="204"/>
    </font>
    <font>
      <b/>
      <i/>
      <sz val="10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inden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inden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49" fontId="1" fillId="0" borderId="2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69"/>
  <sheetViews>
    <sheetView tabSelected="1" workbookViewId="0">
      <selection activeCell="T2" sqref="T2"/>
    </sheetView>
  </sheetViews>
  <sheetFormatPr defaultRowHeight="12.75"/>
  <cols>
    <col min="1" max="1" width="7.85546875" style="1" customWidth="1"/>
    <col min="2" max="2" width="22.42578125" style="2" bestFit="1" customWidth="1"/>
    <col min="3" max="3" width="4.42578125" style="2" bestFit="1" customWidth="1"/>
    <col min="4" max="4" width="12.85546875" style="2" bestFit="1" customWidth="1"/>
    <col min="5" max="5" width="7.7109375" style="3" bestFit="1" customWidth="1"/>
    <col min="6" max="6" width="6.85546875" style="3" bestFit="1" customWidth="1"/>
    <col min="7" max="7" width="18" style="3" bestFit="1" customWidth="1"/>
    <col min="8" max="8" width="16.5703125" style="2" bestFit="1" customWidth="1"/>
    <col min="9" max="11" width="5.5703125" style="3" customWidth="1"/>
    <col min="12" max="12" width="5" style="3" customWidth="1"/>
    <col min="13" max="15" width="5.5703125" style="3" customWidth="1"/>
    <col min="16" max="16" width="5" style="3" customWidth="1"/>
    <col min="17" max="19" width="5.5703125" style="3" customWidth="1"/>
    <col min="20" max="20" width="5" style="3" customWidth="1"/>
    <col min="21" max="21" width="6.140625" style="4" bestFit="1" customWidth="1"/>
    <col min="22" max="22" width="8.5703125" style="5" bestFit="1" customWidth="1"/>
    <col min="23" max="16384" width="9.140625" style="1"/>
  </cols>
  <sheetData>
    <row r="1" spans="1:23" s="12" customFormat="1" ht="12.75" customHeight="1">
      <c r="A1" s="15" t="s">
        <v>292</v>
      </c>
      <c r="B1" s="15" t="s">
        <v>287</v>
      </c>
      <c r="C1" s="15" t="s">
        <v>305</v>
      </c>
      <c r="D1" s="28" t="s">
        <v>290</v>
      </c>
      <c r="E1" s="29" t="s">
        <v>276</v>
      </c>
      <c r="F1" s="30" t="s">
        <v>277</v>
      </c>
      <c r="G1" s="30" t="s">
        <v>307</v>
      </c>
      <c r="H1" s="30" t="s">
        <v>278</v>
      </c>
      <c r="I1" s="33" t="s">
        <v>303</v>
      </c>
      <c r="J1" s="34"/>
      <c r="K1" s="35"/>
      <c r="L1" s="30"/>
      <c r="M1" s="33" t="s">
        <v>294</v>
      </c>
      <c r="N1" s="34"/>
      <c r="O1" s="35"/>
      <c r="P1" s="30"/>
      <c r="Q1" s="33" t="s">
        <v>288</v>
      </c>
      <c r="R1" s="34"/>
      <c r="S1" s="35"/>
      <c r="T1" s="30"/>
      <c r="U1" s="30" t="s">
        <v>289</v>
      </c>
      <c r="V1" s="30" t="s">
        <v>291</v>
      </c>
      <c r="W1" s="17"/>
    </row>
    <row r="2" spans="1:23" s="12" customFormat="1" ht="15" customHeight="1">
      <c r="A2" s="15"/>
      <c r="B2" s="15"/>
      <c r="C2" s="15"/>
      <c r="D2" s="21"/>
      <c r="E2" s="30"/>
      <c r="F2" s="30"/>
      <c r="G2" s="30"/>
      <c r="H2" s="30"/>
      <c r="I2" s="30">
        <v>1</v>
      </c>
      <c r="J2" s="30">
        <v>2</v>
      </c>
      <c r="K2" s="30">
        <v>3</v>
      </c>
      <c r="L2" s="30"/>
      <c r="M2" s="30">
        <v>1</v>
      </c>
      <c r="N2" s="30">
        <v>2</v>
      </c>
      <c r="O2" s="30">
        <v>3</v>
      </c>
      <c r="P2" s="30"/>
      <c r="Q2" s="30">
        <v>1</v>
      </c>
      <c r="R2" s="30">
        <v>2</v>
      </c>
      <c r="S2" s="30">
        <v>3</v>
      </c>
      <c r="T2" s="30"/>
      <c r="U2" s="30"/>
      <c r="V2" s="30"/>
      <c r="W2" s="17"/>
    </row>
    <row r="3" spans="1:23" s="3" customFormat="1">
      <c r="A3" s="53">
        <v>1</v>
      </c>
      <c r="B3" s="6" t="s">
        <v>430</v>
      </c>
      <c r="C3" s="6" t="s">
        <v>308</v>
      </c>
      <c r="D3" s="6" t="s">
        <v>312</v>
      </c>
      <c r="E3" s="7" t="s">
        <v>130</v>
      </c>
      <c r="F3" s="53">
        <v>48</v>
      </c>
      <c r="G3" s="7" t="s">
        <v>280</v>
      </c>
      <c r="H3" s="6" t="s">
        <v>417</v>
      </c>
      <c r="I3" s="7" t="s">
        <v>15</v>
      </c>
      <c r="J3" s="7" t="s">
        <v>8</v>
      </c>
      <c r="K3" s="8" t="s">
        <v>9</v>
      </c>
      <c r="L3" s="8"/>
      <c r="M3" s="7" t="s">
        <v>131</v>
      </c>
      <c r="N3" s="7" t="s">
        <v>66</v>
      </c>
      <c r="O3" s="8" t="s">
        <v>67</v>
      </c>
      <c r="P3" s="8"/>
      <c r="Q3" s="7" t="s">
        <v>9</v>
      </c>
      <c r="R3" s="7" t="s">
        <v>10</v>
      </c>
      <c r="S3" s="8" t="s">
        <v>5</v>
      </c>
      <c r="T3" s="8"/>
      <c r="U3" s="9" t="str">
        <f>"180,0"</f>
        <v>180,0</v>
      </c>
      <c r="V3" s="36" t="str">
        <f>"216,3420"</f>
        <v>216,3420</v>
      </c>
    </row>
    <row r="4" spans="1:23">
      <c r="A4" s="31">
        <v>1</v>
      </c>
      <c r="B4" s="6" t="s">
        <v>431</v>
      </c>
      <c r="C4" s="6" t="s">
        <v>308</v>
      </c>
      <c r="D4" s="6" t="s">
        <v>313</v>
      </c>
      <c r="E4" s="7" t="s">
        <v>132</v>
      </c>
      <c r="F4" s="53">
        <v>52</v>
      </c>
      <c r="G4" s="7" t="s">
        <v>280</v>
      </c>
      <c r="H4" s="6" t="s">
        <v>416</v>
      </c>
      <c r="I4" s="8" t="s">
        <v>133</v>
      </c>
      <c r="J4" s="7" t="s">
        <v>134</v>
      </c>
      <c r="K4" s="8" t="s">
        <v>16</v>
      </c>
      <c r="L4" s="8"/>
      <c r="M4" s="7" t="s">
        <v>68</v>
      </c>
      <c r="N4" s="7" t="s">
        <v>70</v>
      </c>
      <c r="O4" s="8" t="s">
        <v>73</v>
      </c>
      <c r="P4" s="8"/>
      <c r="Q4" s="7" t="s">
        <v>10</v>
      </c>
      <c r="R4" s="7" t="s">
        <v>5</v>
      </c>
      <c r="S4" s="7" t="s">
        <v>7</v>
      </c>
      <c r="T4" s="8"/>
      <c r="U4" s="9" t="str">
        <f>"195,0"</f>
        <v>195,0</v>
      </c>
      <c r="V4" s="36" t="str">
        <f>"224,5035"</f>
        <v>224,5035</v>
      </c>
    </row>
    <row r="5" spans="1:23">
      <c r="A5" s="31">
        <v>2</v>
      </c>
      <c r="B5" s="6" t="s">
        <v>432</v>
      </c>
      <c r="C5" s="6" t="s">
        <v>308</v>
      </c>
      <c r="D5" s="6" t="s">
        <v>314</v>
      </c>
      <c r="E5" s="7" t="s">
        <v>135</v>
      </c>
      <c r="F5" s="53">
        <v>52</v>
      </c>
      <c r="G5" s="7" t="s">
        <v>280</v>
      </c>
      <c r="H5" s="6" t="s">
        <v>416</v>
      </c>
      <c r="I5" s="8" t="s">
        <v>15</v>
      </c>
      <c r="J5" s="7" t="s">
        <v>15</v>
      </c>
      <c r="K5" s="7" t="s">
        <v>8</v>
      </c>
      <c r="L5" s="8"/>
      <c r="M5" s="7" t="s">
        <v>136</v>
      </c>
      <c r="N5" s="7" t="s">
        <v>137</v>
      </c>
      <c r="O5" s="7" t="s">
        <v>67</v>
      </c>
      <c r="P5" s="8"/>
      <c r="Q5" s="7" t="s">
        <v>8</v>
      </c>
      <c r="R5" s="7" t="s">
        <v>10</v>
      </c>
      <c r="S5" s="8" t="s">
        <v>5</v>
      </c>
      <c r="T5" s="8"/>
      <c r="U5" s="9" t="str">
        <f>"185,0"</f>
        <v>185,0</v>
      </c>
      <c r="V5" s="36" t="str">
        <f>"209,6790"</f>
        <v>209,6790</v>
      </c>
    </row>
    <row r="6" spans="1:23">
      <c r="A6" s="31">
        <v>1</v>
      </c>
      <c r="B6" s="6" t="s">
        <v>433</v>
      </c>
      <c r="C6" s="6" t="s">
        <v>308</v>
      </c>
      <c r="D6" s="6" t="s">
        <v>315</v>
      </c>
      <c r="E6" s="7" t="s">
        <v>138</v>
      </c>
      <c r="F6" s="53">
        <v>56</v>
      </c>
      <c r="G6" s="7" t="s">
        <v>280</v>
      </c>
      <c r="H6" s="6" t="s">
        <v>416</v>
      </c>
      <c r="I6" s="7" t="s">
        <v>20</v>
      </c>
      <c r="J6" s="8" t="s">
        <v>5</v>
      </c>
      <c r="K6" s="8" t="s">
        <v>5</v>
      </c>
      <c r="L6" s="8"/>
      <c r="M6" s="7" t="s">
        <v>139</v>
      </c>
      <c r="N6" s="7" t="s">
        <v>134</v>
      </c>
      <c r="O6" s="8" t="s">
        <v>140</v>
      </c>
      <c r="P6" s="8"/>
      <c r="Q6" s="7" t="s">
        <v>6</v>
      </c>
      <c r="R6" s="7" t="s">
        <v>7</v>
      </c>
      <c r="S6" s="8" t="s">
        <v>141</v>
      </c>
      <c r="T6" s="8"/>
      <c r="U6" s="9" t="str">
        <f>"240,0"</f>
        <v>240,0</v>
      </c>
      <c r="V6" s="36" t="str">
        <f>"256,0560"</f>
        <v>256,0560</v>
      </c>
    </row>
    <row r="7" spans="1:23">
      <c r="A7" s="31">
        <v>1</v>
      </c>
      <c r="B7" s="6" t="s">
        <v>434</v>
      </c>
      <c r="C7" s="6" t="s">
        <v>308</v>
      </c>
      <c r="D7" s="6" t="s">
        <v>316</v>
      </c>
      <c r="E7" s="7" t="s">
        <v>142</v>
      </c>
      <c r="F7" s="53">
        <v>60</v>
      </c>
      <c r="G7" s="7" t="s">
        <v>281</v>
      </c>
      <c r="H7" s="6" t="s">
        <v>416</v>
      </c>
      <c r="I7" s="7" t="s">
        <v>20</v>
      </c>
      <c r="J7" s="8" t="s">
        <v>6</v>
      </c>
      <c r="K7" s="7" t="s">
        <v>7</v>
      </c>
      <c r="L7" s="8"/>
      <c r="M7" s="7" t="s">
        <v>70</v>
      </c>
      <c r="N7" s="7" t="s">
        <v>143</v>
      </c>
      <c r="O7" s="8" t="s">
        <v>134</v>
      </c>
      <c r="P7" s="8"/>
      <c r="Q7" s="7" t="s">
        <v>5</v>
      </c>
      <c r="R7" s="7" t="s">
        <v>7</v>
      </c>
      <c r="S7" s="8" t="s">
        <v>17</v>
      </c>
      <c r="T7" s="8"/>
      <c r="U7" s="9" t="str">
        <f>"247,5"</f>
        <v>247,5</v>
      </c>
      <c r="V7" s="36" t="str">
        <f>"247,7475"</f>
        <v>247,7475</v>
      </c>
    </row>
    <row r="8" spans="1:23">
      <c r="A8" s="31">
        <v>1</v>
      </c>
      <c r="B8" s="6" t="s">
        <v>435</v>
      </c>
      <c r="C8" s="6" t="s">
        <v>308</v>
      </c>
      <c r="D8" s="6" t="s">
        <v>317</v>
      </c>
      <c r="E8" s="7" t="s">
        <v>144</v>
      </c>
      <c r="F8" s="53">
        <v>67.5</v>
      </c>
      <c r="G8" s="7" t="s">
        <v>282</v>
      </c>
      <c r="H8" s="6" t="s">
        <v>416</v>
      </c>
      <c r="I8" s="8" t="s">
        <v>70</v>
      </c>
      <c r="J8" s="7" t="s">
        <v>70</v>
      </c>
      <c r="K8" s="7" t="s">
        <v>134</v>
      </c>
      <c r="L8" s="8"/>
      <c r="M8" s="8" t="s">
        <v>131</v>
      </c>
      <c r="N8" s="7" t="s">
        <v>66</v>
      </c>
      <c r="O8" s="7" t="s">
        <v>137</v>
      </c>
      <c r="P8" s="8"/>
      <c r="Q8" s="7" t="s">
        <v>15</v>
      </c>
      <c r="R8" s="7" t="s">
        <v>8</v>
      </c>
      <c r="S8" s="8" t="s">
        <v>9</v>
      </c>
      <c r="T8" s="8"/>
      <c r="U8" s="9" t="str">
        <f>"157,5"</f>
        <v>157,5</v>
      </c>
      <c r="V8" s="36" t="str">
        <f>"151,7119"</f>
        <v>151,7119</v>
      </c>
    </row>
    <row r="9" spans="1:23">
      <c r="A9" s="31">
        <v>1</v>
      </c>
      <c r="B9" s="6" t="s">
        <v>436</v>
      </c>
      <c r="C9" s="6" t="s">
        <v>308</v>
      </c>
      <c r="D9" s="6" t="s">
        <v>318</v>
      </c>
      <c r="E9" s="7" t="s">
        <v>145</v>
      </c>
      <c r="F9" s="53">
        <v>67.5</v>
      </c>
      <c r="G9" s="7" t="s">
        <v>280</v>
      </c>
      <c r="H9" s="6" t="s">
        <v>416</v>
      </c>
      <c r="I9" s="7" t="s">
        <v>146</v>
      </c>
      <c r="J9" s="7" t="s">
        <v>147</v>
      </c>
      <c r="K9" s="7" t="s">
        <v>148</v>
      </c>
      <c r="L9" s="8"/>
      <c r="M9" s="8" t="s">
        <v>73</v>
      </c>
      <c r="N9" s="7" t="s">
        <v>143</v>
      </c>
      <c r="O9" s="7" t="s">
        <v>139</v>
      </c>
      <c r="P9" s="8"/>
      <c r="Q9" s="7" t="s">
        <v>146</v>
      </c>
      <c r="R9" s="7" t="s">
        <v>147</v>
      </c>
      <c r="S9" s="7" t="s">
        <v>6</v>
      </c>
      <c r="T9" s="8"/>
      <c r="U9" s="9" t="str">
        <f>"240,0"</f>
        <v>240,0</v>
      </c>
      <c r="V9" s="36" t="str">
        <f>"223,4760"</f>
        <v>223,4760</v>
      </c>
    </row>
    <row r="10" spans="1:23">
      <c r="A10" s="31">
        <v>1</v>
      </c>
      <c r="B10" s="6" t="s">
        <v>437</v>
      </c>
      <c r="C10" s="6" t="s">
        <v>308</v>
      </c>
      <c r="D10" s="6" t="s">
        <v>319</v>
      </c>
      <c r="E10" s="7" t="s">
        <v>150</v>
      </c>
      <c r="F10" s="53">
        <v>67.5</v>
      </c>
      <c r="G10" s="7" t="s">
        <v>284</v>
      </c>
      <c r="H10" s="6" t="s">
        <v>416</v>
      </c>
      <c r="I10" s="7" t="s">
        <v>133</v>
      </c>
      <c r="J10" s="7" t="s">
        <v>15</v>
      </c>
      <c r="K10" s="8" t="s">
        <v>8</v>
      </c>
      <c r="L10" s="8"/>
      <c r="M10" s="7" t="s">
        <v>66</v>
      </c>
      <c r="N10" s="7" t="s">
        <v>67</v>
      </c>
      <c r="O10" s="8" t="s">
        <v>70</v>
      </c>
      <c r="P10" s="8"/>
      <c r="Q10" s="7" t="s">
        <v>5</v>
      </c>
      <c r="R10" s="7" t="s">
        <v>7</v>
      </c>
      <c r="S10" s="7" t="s">
        <v>17</v>
      </c>
      <c r="T10" s="8"/>
      <c r="U10" s="9" t="str">
        <f>"200,0"</f>
        <v>200,0</v>
      </c>
      <c r="V10" s="36" t="str">
        <f>"221,8743"</f>
        <v>221,8743</v>
      </c>
    </row>
    <row r="11" spans="1:23">
      <c r="A11" s="31">
        <v>1</v>
      </c>
      <c r="B11" s="6" t="s">
        <v>438</v>
      </c>
      <c r="C11" s="6" t="s">
        <v>306</v>
      </c>
      <c r="D11" s="6" t="s">
        <v>320</v>
      </c>
      <c r="E11" s="7" t="s">
        <v>152</v>
      </c>
      <c r="F11" s="53">
        <v>60</v>
      </c>
      <c r="G11" s="7" t="s">
        <v>282</v>
      </c>
      <c r="H11" s="6" t="s">
        <v>416</v>
      </c>
      <c r="I11" s="7" t="s">
        <v>7</v>
      </c>
      <c r="J11" s="7" t="s">
        <v>21</v>
      </c>
      <c r="K11" s="7" t="s">
        <v>18</v>
      </c>
      <c r="L11" s="8"/>
      <c r="M11" s="7" t="s">
        <v>10</v>
      </c>
      <c r="N11" s="8" t="s">
        <v>20</v>
      </c>
      <c r="O11" s="7" t="s">
        <v>20</v>
      </c>
      <c r="P11" s="8"/>
      <c r="Q11" s="7" t="s">
        <v>13</v>
      </c>
      <c r="R11" s="7" t="s">
        <v>82</v>
      </c>
      <c r="S11" s="7" t="s">
        <v>35</v>
      </c>
      <c r="T11" s="8"/>
      <c r="U11" s="9" t="str">
        <f>"360,0"</f>
        <v>360,0</v>
      </c>
      <c r="V11" s="36" t="str">
        <f>"308,9520"</f>
        <v>308,9520</v>
      </c>
    </row>
    <row r="12" spans="1:23">
      <c r="A12" s="31">
        <v>1</v>
      </c>
      <c r="B12" s="6" t="s">
        <v>439</v>
      </c>
      <c r="C12" s="6" t="s">
        <v>306</v>
      </c>
      <c r="D12" s="6" t="s">
        <v>321</v>
      </c>
      <c r="E12" s="7" t="s">
        <v>154</v>
      </c>
      <c r="F12" s="53">
        <v>82.5</v>
      </c>
      <c r="G12" s="7" t="s">
        <v>280</v>
      </c>
      <c r="H12" s="6" t="s">
        <v>416</v>
      </c>
      <c r="I12" s="7" t="s">
        <v>27</v>
      </c>
      <c r="J12" s="7" t="s">
        <v>87</v>
      </c>
      <c r="K12" s="7" t="s">
        <v>57</v>
      </c>
      <c r="L12" s="8"/>
      <c r="M12" s="8" t="s">
        <v>11</v>
      </c>
      <c r="N12" s="7" t="s">
        <v>12</v>
      </c>
      <c r="O12" s="8" t="s">
        <v>13</v>
      </c>
      <c r="P12" s="8"/>
      <c r="Q12" s="7" t="s">
        <v>155</v>
      </c>
      <c r="R12" s="7" t="s">
        <v>33</v>
      </c>
      <c r="S12" s="8" t="s">
        <v>34</v>
      </c>
      <c r="T12" s="8"/>
      <c r="U12" s="9" t="str">
        <f>"575,0"</f>
        <v>575,0</v>
      </c>
      <c r="V12" s="36" t="str">
        <f>"372,1112"</f>
        <v>372,1112</v>
      </c>
    </row>
    <row r="13" spans="1:23">
      <c r="A13" s="31">
        <v>1</v>
      </c>
      <c r="B13" s="6" t="s">
        <v>440</v>
      </c>
      <c r="C13" s="6" t="s">
        <v>306</v>
      </c>
      <c r="D13" s="6" t="s">
        <v>322</v>
      </c>
      <c r="E13" s="7" t="s">
        <v>157</v>
      </c>
      <c r="F13" s="53">
        <v>90</v>
      </c>
      <c r="G13" s="7" t="s">
        <v>280</v>
      </c>
      <c r="H13" s="6" t="s">
        <v>417</v>
      </c>
      <c r="I13" s="7" t="s">
        <v>35</v>
      </c>
      <c r="J13" s="7" t="s">
        <v>36</v>
      </c>
      <c r="K13" s="7" t="s">
        <v>27</v>
      </c>
      <c r="L13" s="8"/>
      <c r="M13" s="8" t="s">
        <v>21</v>
      </c>
      <c r="N13" s="7" t="s">
        <v>90</v>
      </c>
      <c r="O13" s="7" t="s">
        <v>91</v>
      </c>
      <c r="P13" s="8"/>
      <c r="Q13" s="7" t="s">
        <v>57</v>
      </c>
      <c r="R13" s="7" t="s">
        <v>155</v>
      </c>
      <c r="S13" s="7" t="s">
        <v>58</v>
      </c>
      <c r="T13" s="8"/>
      <c r="U13" s="9" t="str">
        <f>"527,5"</f>
        <v>527,5</v>
      </c>
      <c r="V13" s="36" t="str">
        <f>"327,7621"</f>
        <v>327,7621</v>
      </c>
    </row>
    <row r="14" spans="1:23">
      <c r="A14" s="31">
        <v>1</v>
      </c>
      <c r="B14" s="6" t="s">
        <v>441</v>
      </c>
      <c r="C14" s="6" t="s">
        <v>306</v>
      </c>
      <c r="D14" s="6" t="s">
        <v>323</v>
      </c>
      <c r="E14" s="7" t="s">
        <v>159</v>
      </c>
      <c r="F14" s="53">
        <v>90</v>
      </c>
      <c r="G14" s="7" t="s">
        <v>283</v>
      </c>
      <c r="H14" s="6" t="s">
        <v>415</v>
      </c>
      <c r="I14" s="7" t="s">
        <v>87</v>
      </c>
      <c r="J14" s="7" t="s">
        <v>160</v>
      </c>
      <c r="K14" s="8" t="s">
        <v>155</v>
      </c>
      <c r="L14" s="8"/>
      <c r="M14" s="7" t="s">
        <v>96</v>
      </c>
      <c r="N14" s="7" t="s">
        <v>161</v>
      </c>
      <c r="O14" s="8" t="s">
        <v>162</v>
      </c>
      <c r="P14" s="8"/>
      <c r="Q14" s="7" t="s">
        <v>23</v>
      </c>
      <c r="R14" s="7" t="s">
        <v>29</v>
      </c>
      <c r="S14" s="8" t="s">
        <v>47</v>
      </c>
      <c r="T14" s="8"/>
      <c r="U14" s="9" t="str">
        <f>"597,5"</f>
        <v>597,5</v>
      </c>
      <c r="V14" s="36" t="str">
        <f>"372,8920"</f>
        <v>372,8920</v>
      </c>
    </row>
    <row r="15" spans="1:23">
      <c r="A15" s="31">
        <v>1</v>
      </c>
      <c r="B15" s="6" t="s">
        <v>442</v>
      </c>
      <c r="C15" s="6" t="s">
        <v>306</v>
      </c>
      <c r="D15" s="6" t="s">
        <v>324</v>
      </c>
      <c r="E15" s="7" t="s">
        <v>164</v>
      </c>
      <c r="F15" s="53">
        <v>100</v>
      </c>
      <c r="G15" s="7" t="s">
        <v>280</v>
      </c>
      <c r="H15" s="6" t="s">
        <v>416</v>
      </c>
      <c r="I15" s="7" t="s">
        <v>35</v>
      </c>
      <c r="J15" s="7" t="s">
        <v>36</v>
      </c>
      <c r="K15" s="7" t="s">
        <v>165</v>
      </c>
      <c r="L15" s="8"/>
      <c r="M15" s="7" t="s">
        <v>166</v>
      </c>
      <c r="N15" s="7" t="s">
        <v>53</v>
      </c>
      <c r="O15" s="7" t="s">
        <v>83</v>
      </c>
      <c r="P15" s="8"/>
      <c r="Q15" s="7" t="s">
        <v>56</v>
      </c>
      <c r="R15" s="7" t="s">
        <v>58</v>
      </c>
      <c r="S15" s="7" t="s">
        <v>167</v>
      </c>
      <c r="T15" s="8"/>
      <c r="U15" s="9" t="str">
        <f>"572,5"</f>
        <v>572,5</v>
      </c>
      <c r="V15" s="36" t="str">
        <f>"337,2598"</f>
        <v>337,2598</v>
      </c>
    </row>
    <row r="16" spans="1:23">
      <c r="A16" s="31">
        <v>1</v>
      </c>
      <c r="B16" s="6" t="s">
        <v>443</v>
      </c>
      <c r="C16" s="6" t="s">
        <v>306</v>
      </c>
      <c r="D16" s="6" t="s">
        <v>325</v>
      </c>
      <c r="E16" s="7" t="s">
        <v>169</v>
      </c>
      <c r="F16" s="53">
        <v>100</v>
      </c>
      <c r="G16" s="7" t="s">
        <v>285</v>
      </c>
      <c r="H16" s="6" t="s">
        <v>419</v>
      </c>
      <c r="I16" s="7" t="s">
        <v>11</v>
      </c>
      <c r="J16" s="7" t="s">
        <v>96</v>
      </c>
      <c r="K16" s="8" t="s">
        <v>12</v>
      </c>
      <c r="L16" s="8"/>
      <c r="M16" s="7" t="s">
        <v>18</v>
      </c>
      <c r="N16" s="7" t="s">
        <v>90</v>
      </c>
      <c r="O16" s="8" t="s">
        <v>170</v>
      </c>
      <c r="P16" s="8"/>
      <c r="Q16" s="7" t="s">
        <v>52</v>
      </c>
      <c r="R16" s="7" t="s">
        <v>35</v>
      </c>
      <c r="S16" s="7" t="s">
        <v>105</v>
      </c>
      <c r="T16" s="8"/>
      <c r="U16" s="9" t="str">
        <f>"415,0"</f>
        <v>415,0</v>
      </c>
      <c r="V16" s="36" t="str">
        <f>"435,8184"</f>
        <v>435,8184</v>
      </c>
    </row>
    <row r="17" spans="1:22">
      <c r="A17" s="31">
        <v>1</v>
      </c>
      <c r="B17" s="6" t="s">
        <v>444</v>
      </c>
      <c r="C17" s="6" t="s">
        <v>306</v>
      </c>
      <c r="D17" s="6" t="s">
        <v>326</v>
      </c>
      <c r="E17" s="7" t="s">
        <v>172</v>
      </c>
      <c r="F17" s="53">
        <v>110</v>
      </c>
      <c r="G17" s="7" t="s">
        <v>280</v>
      </c>
      <c r="H17" s="6" t="s">
        <v>420</v>
      </c>
      <c r="I17" s="7" t="s">
        <v>56</v>
      </c>
      <c r="J17" s="8" t="s">
        <v>33</v>
      </c>
      <c r="K17" s="7" t="s">
        <v>33</v>
      </c>
      <c r="L17" s="8"/>
      <c r="M17" s="7" t="s">
        <v>105</v>
      </c>
      <c r="N17" s="7" t="s">
        <v>36</v>
      </c>
      <c r="O17" s="8" t="s">
        <v>26</v>
      </c>
      <c r="P17" s="8"/>
      <c r="Q17" s="7" t="s">
        <v>58</v>
      </c>
      <c r="R17" s="7" t="s">
        <v>173</v>
      </c>
      <c r="S17" s="8" t="s">
        <v>174</v>
      </c>
      <c r="T17" s="8"/>
      <c r="U17" s="9" t="str">
        <f>"635,0"</f>
        <v>635,0</v>
      </c>
      <c r="V17" s="36" t="str">
        <f>"358,9655"</f>
        <v>358,9655</v>
      </c>
    </row>
    <row r="18" spans="1:22">
      <c r="A18" s="31">
        <v>1</v>
      </c>
      <c r="B18" s="6" t="s">
        <v>445</v>
      </c>
      <c r="C18" s="6" t="s">
        <v>306</v>
      </c>
      <c r="D18" s="6" t="s">
        <v>327</v>
      </c>
      <c r="E18" s="7" t="s">
        <v>176</v>
      </c>
      <c r="F18" s="53">
        <v>110</v>
      </c>
      <c r="G18" s="7" t="s">
        <v>283</v>
      </c>
      <c r="H18" s="6" t="s">
        <v>420</v>
      </c>
      <c r="I18" s="7" t="s">
        <v>27</v>
      </c>
      <c r="J18" s="7" t="s">
        <v>78</v>
      </c>
      <c r="K18" s="7" t="s">
        <v>56</v>
      </c>
      <c r="L18" s="8"/>
      <c r="M18" s="7" t="s">
        <v>21</v>
      </c>
      <c r="N18" s="7" t="s">
        <v>90</v>
      </c>
      <c r="O18" s="8" t="s">
        <v>11</v>
      </c>
      <c r="P18" s="8"/>
      <c r="Q18" s="7" t="s">
        <v>78</v>
      </c>
      <c r="R18" s="7" t="s">
        <v>177</v>
      </c>
      <c r="S18" s="8" t="s">
        <v>155</v>
      </c>
      <c r="T18" s="8"/>
      <c r="U18" s="9" t="str">
        <f>"525,0"</f>
        <v>525,0</v>
      </c>
      <c r="V18" s="36" t="str">
        <f>"304,7877"</f>
        <v>304,7877</v>
      </c>
    </row>
    <row r="19" spans="1:22">
      <c r="A19" s="31">
        <v>1</v>
      </c>
      <c r="B19" s="6" t="s">
        <v>446</v>
      </c>
      <c r="C19" s="6" t="s">
        <v>306</v>
      </c>
      <c r="D19" s="6" t="s">
        <v>328</v>
      </c>
      <c r="E19" s="7" t="s">
        <v>172</v>
      </c>
      <c r="F19" s="53">
        <v>110</v>
      </c>
      <c r="G19" s="7" t="s">
        <v>284</v>
      </c>
      <c r="H19" s="6" t="s">
        <v>418</v>
      </c>
      <c r="I19" s="7" t="s">
        <v>7</v>
      </c>
      <c r="J19" s="7" t="s">
        <v>21</v>
      </c>
      <c r="K19" s="7" t="s">
        <v>90</v>
      </c>
      <c r="L19" s="8"/>
      <c r="M19" s="7" t="s">
        <v>90</v>
      </c>
      <c r="N19" s="7" t="s">
        <v>11</v>
      </c>
      <c r="O19" s="8" t="s">
        <v>179</v>
      </c>
      <c r="P19" s="8"/>
      <c r="Q19" s="7" t="s">
        <v>36</v>
      </c>
      <c r="R19" s="7" t="s">
        <v>93</v>
      </c>
      <c r="S19" s="7" t="s">
        <v>87</v>
      </c>
      <c r="T19" s="8"/>
      <c r="U19" s="9" t="str">
        <f>"440,0"</f>
        <v>440,0</v>
      </c>
      <c r="V19" s="36" t="str">
        <f>"281,0672"</f>
        <v>281,0672</v>
      </c>
    </row>
    <row r="22" spans="1:22">
      <c r="B22" s="6"/>
    </row>
    <row r="23" spans="1:22">
      <c r="B23" s="6"/>
    </row>
    <row r="24" spans="1:22">
      <c r="B24" s="6"/>
    </row>
    <row r="25" spans="1:22">
      <c r="B25" s="6"/>
    </row>
    <row r="26" spans="1:22">
      <c r="B26" s="6"/>
    </row>
    <row r="27" spans="1:22">
      <c r="B27" s="6"/>
    </row>
    <row r="28" spans="1:22">
      <c r="B28" s="6"/>
    </row>
    <row r="29" spans="1:22">
      <c r="B29" s="6"/>
    </row>
    <row r="30" spans="1:22">
      <c r="B30" s="6"/>
      <c r="C30" s="13"/>
      <c r="D30" s="13"/>
    </row>
    <row r="31" spans="1:22">
      <c r="B31" s="6"/>
      <c r="C31" s="14"/>
      <c r="D31" s="13"/>
    </row>
    <row r="32" spans="1:22">
      <c r="B32" s="6"/>
      <c r="C32" s="15"/>
      <c r="D32" s="21"/>
      <c r="E32" s="15"/>
      <c r="F32" s="15"/>
      <c r="G32" s="12"/>
    </row>
    <row r="33" spans="2:7">
      <c r="B33" s="6"/>
      <c r="C33" s="11"/>
    </row>
    <row r="34" spans="2:7">
      <c r="B34" s="6"/>
    </row>
    <row r="35" spans="2:7">
      <c r="B35" s="6"/>
      <c r="C35" s="14"/>
      <c r="D35" s="13"/>
    </row>
    <row r="36" spans="2:7">
      <c r="B36" s="6"/>
      <c r="C36" s="15"/>
      <c r="D36" s="21"/>
      <c r="E36" s="15"/>
      <c r="F36" s="15"/>
      <c r="G36" s="12"/>
    </row>
    <row r="37" spans="2:7">
      <c r="B37" s="6"/>
      <c r="C37" s="11"/>
    </row>
    <row r="38" spans="2:7">
      <c r="B38" s="6"/>
    </row>
    <row r="39" spans="2:7">
      <c r="B39" s="14"/>
      <c r="C39" s="14"/>
      <c r="D39" s="13"/>
    </row>
    <row r="40" spans="2:7">
      <c r="B40" s="15"/>
      <c r="C40" s="15"/>
      <c r="D40" s="21"/>
      <c r="E40" s="15"/>
      <c r="F40" s="15"/>
      <c r="G40" s="12"/>
    </row>
    <row r="41" spans="2:7">
      <c r="B41" s="11"/>
      <c r="C41" s="11"/>
    </row>
    <row r="42" spans="2:7">
      <c r="B42" s="11"/>
      <c r="C42" s="11"/>
    </row>
    <row r="43" spans="2:7">
      <c r="B43" s="11"/>
      <c r="C43" s="11"/>
    </row>
    <row r="44" spans="2:7">
      <c r="B44" s="11"/>
      <c r="C44" s="11"/>
    </row>
    <row r="45" spans="2:7">
      <c r="B45" s="11"/>
      <c r="C45" s="11"/>
    </row>
    <row r="47" spans="2:7">
      <c r="B47" s="14"/>
      <c r="C47" s="14"/>
      <c r="D47" s="13" t="s">
        <v>62</v>
      </c>
    </row>
    <row r="48" spans="2:7">
      <c r="B48" s="15" t="s">
        <v>0</v>
      </c>
      <c r="C48" s="15"/>
      <c r="D48" s="21" t="s">
        <v>39</v>
      </c>
      <c r="E48" s="15" t="s">
        <v>40</v>
      </c>
      <c r="F48" s="15"/>
      <c r="G48" s="12"/>
    </row>
    <row r="49" spans="2:7">
      <c r="B49" s="11" t="s">
        <v>149</v>
      </c>
      <c r="C49" s="11"/>
      <c r="D49" s="2" t="s">
        <v>125</v>
      </c>
      <c r="E49" s="3" t="s">
        <v>64</v>
      </c>
    </row>
    <row r="52" spans="2:7">
      <c r="B52" s="13" t="s">
        <v>37</v>
      </c>
      <c r="C52" s="13"/>
      <c r="D52" s="13"/>
    </row>
    <row r="53" spans="2:7">
      <c r="B53" s="14"/>
      <c r="C53" s="14"/>
      <c r="D53" s="13" t="s">
        <v>38</v>
      </c>
    </row>
    <row r="54" spans="2:7">
      <c r="B54" s="15" t="s">
        <v>0</v>
      </c>
      <c r="C54" s="15"/>
      <c r="D54" s="21" t="s">
        <v>39</v>
      </c>
      <c r="E54" s="15" t="s">
        <v>40</v>
      </c>
      <c r="F54" s="15"/>
      <c r="G54" s="12"/>
    </row>
    <row r="55" spans="2:7">
      <c r="B55" s="11" t="s">
        <v>151</v>
      </c>
      <c r="C55" s="11"/>
      <c r="D55" s="2" t="s">
        <v>118</v>
      </c>
      <c r="E55" s="3" t="s">
        <v>43</v>
      </c>
    </row>
    <row r="57" spans="2:7">
      <c r="B57" s="14"/>
      <c r="C57" s="14"/>
      <c r="D57" s="13" t="s">
        <v>48</v>
      </c>
    </row>
    <row r="58" spans="2:7">
      <c r="B58" s="15" t="s">
        <v>0</v>
      </c>
      <c r="C58" s="15"/>
      <c r="D58" s="21" t="s">
        <v>39</v>
      </c>
      <c r="E58" s="15" t="s">
        <v>40</v>
      </c>
      <c r="F58" s="15"/>
      <c r="G58" s="12"/>
    </row>
    <row r="59" spans="2:7">
      <c r="B59" s="11" t="s">
        <v>153</v>
      </c>
      <c r="C59" s="11"/>
      <c r="D59" s="2" t="s">
        <v>48</v>
      </c>
      <c r="E59" s="3" t="s">
        <v>46</v>
      </c>
    </row>
    <row r="60" spans="2:7">
      <c r="B60" s="11" t="s">
        <v>171</v>
      </c>
      <c r="C60" s="11"/>
      <c r="D60" s="2" t="s">
        <v>48</v>
      </c>
      <c r="E60" s="3" t="s">
        <v>121</v>
      </c>
    </row>
    <row r="61" spans="2:7">
      <c r="B61" s="11" t="s">
        <v>163</v>
      </c>
      <c r="C61" s="11"/>
      <c r="D61" s="2" t="s">
        <v>48</v>
      </c>
      <c r="E61" s="3" t="s">
        <v>49</v>
      </c>
    </row>
    <row r="62" spans="2:7">
      <c r="B62" s="11" t="s">
        <v>156</v>
      </c>
      <c r="C62" s="11"/>
      <c r="D62" s="2" t="s">
        <v>48</v>
      </c>
      <c r="E62" s="3" t="s">
        <v>60</v>
      </c>
    </row>
    <row r="64" spans="2:7">
      <c r="B64" s="14"/>
      <c r="C64" s="14"/>
      <c r="D64" s="13" t="s">
        <v>62</v>
      </c>
    </row>
    <row r="65" spans="2:7">
      <c r="B65" s="15" t="s">
        <v>0</v>
      </c>
      <c r="C65" s="15"/>
      <c r="D65" s="21" t="s">
        <v>39</v>
      </c>
      <c r="E65" s="15" t="s">
        <v>40</v>
      </c>
      <c r="F65" s="15"/>
      <c r="G65" s="12"/>
    </row>
    <row r="66" spans="2:7">
      <c r="B66" s="11" t="s">
        <v>168</v>
      </c>
      <c r="C66" s="11"/>
      <c r="D66" s="2" t="s">
        <v>180</v>
      </c>
      <c r="E66" s="3" t="s">
        <v>49</v>
      </c>
    </row>
    <row r="67" spans="2:7">
      <c r="B67" s="11" t="s">
        <v>158</v>
      </c>
      <c r="C67" s="11"/>
      <c r="D67" s="2" t="s">
        <v>122</v>
      </c>
      <c r="E67" s="3" t="s">
        <v>60</v>
      </c>
    </row>
    <row r="68" spans="2:7">
      <c r="B68" s="11" t="s">
        <v>175</v>
      </c>
      <c r="C68" s="11"/>
      <c r="D68" s="2" t="s">
        <v>122</v>
      </c>
      <c r="E68" s="3" t="s">
        <v>121</v>
      </c>
    </row>
    <row r="69" spans="2:7">
      <c r="B69" s="11" t="s">
        <v>178</v>
      </c>
      <c r="C69" s="11"/>
      <c r="D69" s="2" t="s">
        <v>125</v>
      </c>
      <c r="E69" s="3" t="s">
        <v>121</v>
      </c>
    </row>
  </sheetData>
  <mergeCells count="3">
    <mergeCell ref="Q1:S1"/>
    <mergeCell ref="I1:K1"/>
    <mergeCell ref="M1:O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26"/>
  <sheetViews>
    <sheetView workbookViewId="0">
      <selection activeCell="A2" sqref="A2"/>
    </sheetView>
  </sheetViews>
  <sheetFormatPr defaultRowHeight="12.75"/>
  <cols>
    <col min="1" max="1" width="9.140625" style="1"/>
    <col min="2" max="2" width="18.7109375" style="2" bestFit="1" customWidth="1"/>
    <col min="3" max="3" width="4.42578125" style="2" bestFit="1" customWidth="1"/>
    <col min="4" max="4" width="12.85546875" style="2" bestFit="1" customWidth="1"/>
    <col min="5" max="5" width="7.7109375" style="3" bestFit="1" customWidth="1"/>
    <col min="6" max="6" width="6.85546875" style="3" bestFit="1" customWidth="1"/>
    <col min="7" max="7" width="19" style="2" bestFit="1" customWidth="1"/>
    <col min="8" max="8" width="26.85546875" style="2" bestFit="1" customWidth="1"/>
    <col min="9" max="11" width="5.5703125" style="3" customWidth="1"/>
    <col min="12" max="12" width="5" style="3" customWidth="1"/>
    <col min="13" max="13" width="6.140625" style="4" bestFit="1" customWidth="1"/>
    <col min="14" max="14" width="8.5703125" style="5" bestFit="1" customWidth="1"/>
    <col min="15" max="15" width="7.42578125" style="2" bestFit="1" customWidth="1"/>
    <col min="16" max="16384" width="9.140625" style="1"/>
  </cols>
  <sheetData>
    <row r="1" spans="1:24" s="12" customFormat="1" ht="12.75" customHeight="1">
      <c r="A1" s="47" t="s">
        <v>292</v>
      </c>
      <c r="B1" s="15" t="s">
        <v>287</v>
      </c>
      <c r="C1" s="15" t="s">
        <v>305</v>
      </c>
      <c r="D1" s="28" t="s">
        <v>290</v>
      </c>
      <c r="E1" s="29" t="s">
        <v>276</v>
      </c>
      <c r="F1" s="30" t="s">
        <v>277</v>
      </c>
      <c r="G1" s="30" t="s">
        <v>302</v>
      </c>
      <c r="H1" s="30" t="s">
        <v>278</v>
      </c>
      <c r="I1" s="32" t="s">
        <v>294</v>
      </c>
      <c r="J1" s="32"/>
      <c r="K1" s="32"/>
      <c r="L1" s="30"/>
      <c r="M1" s="30" t="s">
        <v>289</v>
      </c>
      <c r="N1" s="30" t="s">
        <v>291</v>
      </c>
      <c r="O1" s="30" t="s">
        <v>1</v>
      </c>
      <c r="P1" s="17"/>
      <c r="Q1" s="17"/>
      <c r="R1" s="17"/>
      <c r="S1" s="17"/>
      <c r="T1" s="17"/>
      <c r="U1" s="17"/>
      <c r="V1" s="17"/>
      <c r="W1" s="17"/>
      <c r="X1" s="17"/>
    </row>
    <row r="2" spans="1:24" s="12" customFormat="1" ht="15" customHeight="1">
      <c r="A2" s="15"/>
      <c r="B2" s="15"/>
      <c r="C2" s="15"/>
      <c r="D2" s="21"/>
      <c r="E2" s="30"/>
      <c r="F2" s="30"/>
      <c r="G2" s="30"/>
      <c r="H2" s="30"/>
      <c r="I2" s="30">
        <v>1</v>
      </c>
      <c r="J2" s="30">
        <v>2</v>
      </c>
      <c r="K2" s="30">
        <v>3</v>
      </c>
      <c r="L2" s="30"/>
      <c r="M2" s="30"/>
      <c r="N2" s="30"/>
      <c r="O2" s="30"/>
      <c r="P2" s="17"/>
      <c r="Q2" s="17"/>
      <c r="R2" s="17"/>
      <c r="S2" s="17"/>
      <c r="T2" s="17"/>
      <c r="U2" s="17"/>
      <c r="V2" s="17"/>
      <c r="W2" s="17"/>
      <c r="X2" s="17"/>
    </row>
    <row r="3" spans="1:24" s="3" customFormat="1">
      <c r="A3" s="53">
        <v>1</v>
      </c>
      <c r="B3" s="6" t="s">
        <v>530</v>
      </c>
      <c r="C3" s="6" t="s">
        <v>306</v>
      </c>
      <c r="D3" s="6" t="s">
        <v>410</v>
      </c>
      <c r="E3" s="7" t="s">
        <v>77</v>
      </c>
      <c r="F3" s="53">
        <v>82.5</v>
      </c>
      <c r="G3" s="6" t="s">
        <v>280</v>
      </c>
      <c r="H3" s="6" t="s">
        <v>427</v>
      </c>
      <c r="I3" s="7" t="s">
        <v>47</v>
      </c>
      <c r="J3" s="7" t="s">
        <v>127</v>
      </c>
      <c r="K3" s="8" t="s">
        <v>45</v>
      </c>
      <c r="L3" s="8"/>
      <c r="M3" s="9" t="str">
        <f>"275,0"</f>
        <v>275,0</v>
      </c>
      <c r="N3" s="36" t="str">
        <f>"177,4025"</f>
        <v>177,4025</v>
      </c>
      <c r="O3" s="6"/>
    </row>
    <row r="4" spans="1:24" s="3" customFormat="1">
      <c r="A4" s="53">
        <v>1</v>
      </c>
      <c r="B4" s="6" t="s">
        <v>530</v>
      </c>
      <c r="C4" s="6" t="s">
        <v>306</v>
      </c>
      <c r="D4" s="6" t="s">
        <v>410</v>
      </c>
      <c r="E4" s="7" t="s">
        <v>77</v>
      </c>
      <c r="F4" s="53">
        <v>82.5</v>
      </c>
      <c r="G4" s="6" t="s">
        <v>301</v>
      </c>
      <c r="H4" s="6" t="s">
        <v>427</v>
      </c>
      <c r="I4" s="7" t="s">
        <v>47</v>
      </c>
      <c r="J4" s="7" t="s">
        <v>127</v>
      </c>
      <c r="K4" s="8" t="s">
        <v>45</v>
      </c>
      <c r="L4" s="8"/>
      <c r="M4" s="9" t="str">
        <f>"275,0"</f>
        <v>275,0</v>
      </c>
      <c r="N4" s="36" t="str">
        <f>"194,6105"</f>
        <v>194,6105</v>
      </c>
      <c r="O4" s="6"/>
    </row>
    <row r="5" spans="1:24">
      <c r="A5" s="31">
        <v>1</v>
      </c>
      <c r="B5" s="6" t="s">
        <v>531</v>
      </c>
      <c r="C5" s="6" t="s">
        <v>306</v>
      </c>
      <c r="D5" s="6" t="s">
        <v>411</v>
      </c>
      <c r="E5" s="7" t="s">
        <v>128</v>
      </c>
      <c r="F5" s="53">
        <v>100</v>
      </c>
      <c r="G5" s="6" t="s">
        <v>297</v>
      </c>
      <c r="H5" s="6" t="s">
        <v>421</v>
      </c>
      <c r="I5" s="8" t="s">
        <v>105</v>
      </c>
      <c r="J5" s="7" t="s">
        <v>105</v>
      </c>
      <c r="K5" s="7" t="s">
        <v>36</v>
      </c>
      <c r="L5" s="8"/>
      <c r="M5" s="9" t="str">
        <f>"170,0"</f>
        <v>170,0</v>
      </c>
      <c r="N5" s="36" t="str">
        <f>"141,2453"</f>
        <v>141,2453</v>
      </c>
      <c r="O5" s="6"/>
    </row>
    <row r="6" spans="1:24">
      <c r="A6" s="31">
        <v>1</v>
      </c>
      <c r="B6" s="6" t="s">
        <v>528</v>
      </c>
      <c r="C6" s="6" t="s">
        <v>306</v>
      </c>
      <c r="D6" s="6" t="s">
        <v>408</v>
      </c>
      <c r="E6" s="7" t="s">
        <v>113</v>
      </c>
      <c r="F6" s="53">
        <v>125</v>
      </c>
      <c r="G6" s="6" t="s">
        <v>296</v>
      </c>
      <c r="H6" s="6" t="s">
        <v>427</v>
      </c>
      <c r="I6" s="7" t="s">
        <v>33</v>
      </c>
      <c r="J6" s="7" t="s">
        <v>23</v>
      </c>
      <c r="K6" s="7" t="s">
        <v>34</v>
      </c>
      <c r="L6" s="8"/>
      <c r="M6" s="9" t="str">
        <f>"245,0"</f>
        <v>245,0</v>
      </c>
      <c r="N6" s="36" t="str">
        <f>"166,9745"</f>
        <v>166,9745</v>
      </c>
      <c r="O6" s="6"/>
    </row>
    <row r="12" spans="1:24">
      <c r="G12" s="3"/>
    </row>
    <row r="17" spans="2:7">
      <c r="B17" s="13"/>
      <c r="C17" s="13"/>
      <c r="D17" s="13"/>
    </row>
    <row r="18" spans="2:7">
      <c r="B18" s="14"/>
      <c r="C18" s="14"/>
      <c r="D18" s="13"/>
    </row>
    <row r="19" spans="2:7">
      <c r="B19" s="15"/>
      <c r="C19" s="15"/>
      <c r="D19" s="21"/>
      <c r="E19" s="15"/>
      <c r="F19" s="15"/>
      <c r="G19" s="15"/>
    </row>
    <row r="20" spans="2:7">
      <c r="B20" s="11"/>
      <c r="C20" s="11"/>
      <c r="G20" s="4"/>
    </row>
    <row r="22" spans="2:7">
      <c r="B22" s="14"/>
      <c r="C22" s="14"/>
      <c r="D22" s="13"/>
    </row>
    <row r="23" spans="2:7">
      <c r="B23" s="15"/>
      <c r="C23" s="15"/>
      <c r="D23" s="21"/>
      <c r="E23" s="15"/>
      <c r="F23" s="15"/>
      <c r="G23" s="15"/>
    </row>
    <row r="24" spans="2:7">
      <c r="B24" s="11"/>
      <c r="C24" s="11"/>
      <c r="G24" s="4"/>
    </row>
    <row r="25" spans="2:7">
      <c r="B25" s="11"/>
      <c r="C25" s="11"/>
      <c r="G25" s="4"/>
    </row>
    <row r="26" spans="2:7">
      <c r="B26" s="11"/>
      <c r="C26" s="11"/>
      <c r="G26" s="4"/>
    </row>
  </sheetData>
  <mergeCells count="1">
    <mergeCell ref="I1:K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8"/>
  <sheetViews>
    <sheetView workbookViewId="0">
      <selection activeCell="A2" sqref="A2"/>
    </sheetView>
  </sheetViews>
  <sheetFormatPr defaultRowHeight="12.75"/>
  <cols>
    <col min="1" max="1" width="9.140625" style="1"/>
    <col min="2" max="2" width="18.7109375" style="2" bestFit="1" customWidth="1"/>
    <col min="3" max="3" width="4.42578125" style="2" bestFit="1" customWidth="1"/>
    <col min="4" max="4" width="12.85546875" style="2" bestFit="1" customWidth="1"/>
    <col min="5" max="5" width="7.7109375" style="3" bestFit="1" customWidth="1"/>
    <col min="6" max="6" width="6.85546875" style="3" bestFit="1" customWidth="1"/>
    <col min="7" max="7" width="19" style="2" bestFit="1" customWidth="1"/>
    <col min="8" max="8" width="16.5703125" style="2" bestFit="1" customWidth="1"/>
    <col min="9" max="11" width="5.5703125" style="3" customWidth="1"/>
    <col min="12" max="12" width="5" style="3" customWidth="1"/>
    <col min="13" max="13" width="6.140625" style="4" bestFit="1" customWidth="1"/>
    <col min="14" max="14" width="8.5703125" style="5" bestFit="1" customWidth="1"/>
    <col min="15" max="15" width="7.42578125" style="2" bestFit="1" customWidth="1"/>
    <col min="16" max="16384" width="9.140625" style="1"/>
  </cols>
  <sheetData>
    <row r="1" spans="1:24" s="12" customFormat="1" ht="12.75" customHeight="1">
      <c r="A1" s="12" t="s">
        <v>292</v>
      </c>
      <c r="B1" s="42" t="s">
        <v>287</v>
      </c>
      <c r="C1" s="51" t="s">
        <v>305</v>
      </c>
      <c r="D1" s="43" t="s">
        <v>290</v>
      </c>
      <c r="E1" s="44" t="s">
        <v>276</v>
      </c>
      <c r="F1" s="45" t="s">
        <v>277</v>
      </c>
      <c r="G1" s="45" t="s">
        <v>302</v>
      </c>
      <c r="H1" s="45" t="s">
        <v>278</v>
      </c>
      <c r="I1" s="48" t="s">
        <v>288</v>
      </c>
      <c r="J1" s="49"/>
      <c r="K1" s="50"/>
      <c r="L1" s="45"/>
      <c r="M1" s="45" t="s">
        <v>289</v>
      </c>
      <c r="N1" s="45" t="s">
        <v>291</v>
      </c>
      <c r="O1" s="16" t="s">
        <v>1</v>
      </c>
      <c r="P1" s="17"/>
      <c r="Q1" s="17"/>
      <c r="R1" s="17"/>
      <c r="S1" s="17"/>
      <c r="T1" s="17"/>
      <c r="U1" s="17"/>
      <c r="V1" s="17"/>
      <c r="W1" s="17"/>
      <c r="X1" s="17"/>
    </row>
    <row r="2" spans="1:24" s="12" customFormat="1" ht="14.25" customHeight="1" thickBot="1">
      <c r="A2" s="15"/>
      <c r="B2" s="15"/>
      <c r="C2" s="15"/>
      <c r="D2" s="21"/>
      <c r="E2" s="30"/>
      <c r="F2" s="30"/>
      <c r="G2" s="30"/>
      <c r="H2" s="30"/>
      <c r="I2" s="30">
        <v>1</v>
      </c>
      <c r="J2" s="30">
        <v>2</v>
      </c>
      <c r="K2" s="30">
        <v>3</v>
      </c>
      <c r="L2" s="30" t="s">
        <v>3</v>
      </c>
      <c r="M2" s="30"/>
      <c r="N2" s="30"/>
      <c r="O2" s="23"/>
      <c r="P2" s="17"/>
      <c r="Q2" s="17"/>
      <c r="R2" s="17"/>
      <c r="S2" s="17"/>
      <c r="T2" s="17"/>
      <c r="U2" s="17"/>
      <c r="V2" s="17"/>
      <c r="W2" s="17"/>
      <c r="X2" s="17"/>
    </row>
    <row r="3" spans="1:24" s="3" customFormat="1">
      <c r="A3" s="53">
        <v>1</v>
      </c>
      <c r="B3" s="6" t="s">
        <v>511</v>
      </c>
      <c r="C3" s="6" t="s">
        <v>306</v>
      </c>
      <c r="D3" s="6" t="s">
        <v>390</v>
      </c>
      <c r="E3" s="7" t="s">
        <v>55</v>
      </c>
      <c r="F3" s="53">
        <v>90</v>
      </c>
      <c r="G3" s="6" t="s">
        <v>280</v>
      </c>
      <c r="H3" s="6" t="s">
        <v>415</v>
      </c>
      <c r="I3" s="7" t="s">
        <v>25</v>
      </c>
      <c r="J3" s="7" t="s">
        <v>47</v>
      </c>
      <c r="K3" s="7" t="s">
        <v>30</v>
      </c>
      <c r="L3" s="8"/>
      <c r="M3" s="9" t="str">
        <f>"270,0"</f>
        <v>270,0</v>
      </c>
      <c r="N3" s="36" t="str">
        <f>"166,8870"</f>
        <v>166,8870</v>
      </c>
      <c r="O3" s="24"/>
    </row>
    <row r="4" spans="1:24">
      <c r="A4" s="31">
        <v>1</v>
      </c>
      <c r="B4" s="6" t="s">
        <v>533</v>
      </c>
      <c r="C4" s="6" t="s">
        <v>306</v>
      </c>
      <c r="D4" s="6" t="s">
        <v>413</v>
      </c>
      <c r="E4" s="7" t="s">
        <v>236</v>
      </c>
      <c r="F4" s="53">
        <v>100</v>
      </c>
      <c r="G4" s="6" t="s">
        <v>280</v>
      </c>
      <c r="H4" s="6" t="s">
        <v>416</v>
      </c>
      <c r="I4" s="7" t="s">
        <v>173</v>
      </c>
      <c r="J4" s="7" t="s">
        <v>34</v>
      </c>
      <c r="K4" s="8" t="s">
        <v>24</v>
      </c>
      <c r="L4" s="8"/>
      <c r="M4" s="9" t="str">
        <f>"245,0"</f>
        <v>245,0</v>
      </c>
      <c r="N4" s="36" t="str">
        <f>"145,9832"</f>
        <v>145,9832</v>
      </c>
      <c r="O4" s="25"/>
    </row>
    <row r="5" spans="1:24">
      <c r="A5" s="31">
        <v>1</v>
      </c>
      <c r="B5" s="6" t="s">
        <v>524</v>
      </c>
      <c r="C5" s="6" t="s">
        <v>306</v>
      </c>
      <c r="D5" s="6" t="s">
        <v>404</v>
      </c>
      <c r="E5" s="7" t="s">
        <v>102</v>
      </c>
      <c r="F5" s="53">
        <v>100</v>
      </c>
      <c r="G5" s="6" t="s">
        <v>283</v>
      </c>
      <c r="H5" s="6" t="s">
        <v>416</v>
      </c>
      <c r="I5" s="7" t="s">
        <v>23</v>
      </c>
      <c r="J5" s="8" t="s">
        <v>34</v>
      </c>
      <c r="K5" s="8"/>
      <c r="L5" s="8"/>
      <c r="M5" s="9" t="str">
        <f>"240,0"</f>
        <v>240,0</v>
      </c>
      <c r="N5" s="36" t="str">
        <f>"144,0843"</f>
        <v>144,0843</v>
      </c>
      <c r="O5" s="26"/>
    </row>
    <row r="6" spans="1:24">
      <c r="A6" s="31">
        <v>1</v>
      </c>
      <c r="B6" s="6" t="s">
        <v>534</v>
      </c>
      <c r="C6" s="6" t="s">
        <v>306</v>
      </c>
      <c r="D6" s="6" t="s">
        <v>414</v>
      </c>
      <c r="E6" s="7" t="s">
        <v>258</v>
      </c>
      <c r="F6" s="53">
        <v>140</v>
      </c>
      <c r="G6" s="6" t="s">
        <v>280</v>
      </c>
      <c r="H6" s="6" t="s">
        <v>417</v>
      </c>
      <c r="I6" s="7" t="s">
        <v>25</v>
      </c>
      <c r="J6" s="7" t="s">
        <v>31</v>
      </c>
      <c r="K6" s="7" t="s">
        <v>259</v>
      </c>
      <c r="L6" s="8"/>
      <c r="M6" s="9" t="str">
        <f>"300,0"</f>
        <v>300,0</v>
      </c>
      <c r="N6" s="36" t="str">
        <f>"160,4970"</f>
        <v>160,4970</v>
      </c>
      <c r="O6" s="25"/>
    </row>
    <row r="7" spans="1:24">
      <c r="A7" s="31">
        <v>1</v>
      </c>
      <c r="B7" s="6" t="s">
        <v>534</v>
      </c>
      <c r="C7" s="6" t="s">
        <v>306</v>
      </c>
      <c r="D7" s="6" t="s">
        <v>414</v>
      </c>
      <c r="E7" s="7" t="s">
        <v>258</v>
      </c>
      <c r="F7" s="53">
        <v>140</v>
      </c>
      <c r="G7" s="6" t="s">
        <v>283</v>
      </c>
      <c r="H7" s="6" t="s">
        <v>417</v>
      </c>
      <c r="I7" s="7" t="s">
        <v>25</v>
      </c>
      <c r="J7" s="7" t="s">
        <v>31</v>
      </c>
      <c r="K7" s="7" t="s">
        <v>259</v>
      </c>
      <c r="L7" s="8"/>
      <c r="M7" s="9" t="str">
        <f>"300,0"</f>
        <v>300,0</v>
      </c>
      <c r="N7" s="36" t="str">
        <f>"167,3984"</f>
        <v>167,3984</v>
      </c>
      <c r="O7" s="26"/>
    </row>
    <row r="12" spans="1:24">
      <c r="G12" s="3"/>
    </row>
    <row r="18" spans="2:7">
      <c r="B18" s="13"/>
      <c r="C18" s="13"/>
      <c r="D18" s="13"/>
    </row>
    <row r="19" spans="2:7">
      <c r="B19" s="14"/>
      <c r="C19" s="14"/>
      <c r="D19" s="13"/>
    </row>
    <row r="20" spans="2:7">
      <c r="B20" s="15"/>
      <c r="C20" s="15"/>
      <c r="D20" s="21"/>
      <c r="E20" s="15"/>
      <c r="F20" s="15"/>
      <c r="G20" s="15"/>
    </row>
    <row r="21" spans="2:7">
      <c r="B21" s="11"/>
      <c r="C21" s="11"/>
      <c r="G21" s="4"/>
    </row>
    <row r="22" spans="2:7">
      <c r="B22" s="11"/>
      <c r="C22" s="11"/>
      <c r="G22" s="4"/>
    </row>
    <row r="23" spans="2:7">
      <c r="B23" s="11"/>
      <c r="C23" s="11"/>
      <c r="G23" s="4"/>
    </row>
    <row r="25" spans="2:7">
      <c r="B25" s="14"/>
      <c r="C25" s="14"/>
      <c r="D25" s="13"/>
    </row>
    <row r="26" spans="2:7">
      <c r="B26" s="15"/>
      <c r="C26" s="15"/>
      <c r="D26" s="21"/>
      <c r="E26" s="15"/>
      <c r="F26" s="15"/>
      <c r="G26" s="15"/>
    </row>
    <row r="27" spans="2:7">
      <c r="B27" s="11"/>
      <c r="C27" s="11"/>
      <c r="G27" s="4"/>
    </row>
    <row r="28" spans="2:7">
      <c r="B28" s="11"/>
      <c r="C28" s="11"/>
      <c r="G28" s="4"/>
    </row>
  </sheetData>
  <mergeCells count="1">
    <mergeCell ref="I1:K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7"/>
  <sheetViews>
    <sheetView workbookViewId="0">
      <selection activeCell="O14" sqref="O14"/>
    </sheetView>
  </sheetViews>
  <sheetFormatPr defaultRowHeight="12.75"/>
  <cols>
    <col min="1" max="1" width="9.140625" style="1"/>
    <col min="2" max="2" width="18.7109375" style="2" bestFit="1" customWidth="1"/>
    <col min="3" max="3" width="4.42578125" style="2" bestFit="1" customWidth="1"/>
    <col min="4" max="4" width="10.140625" style="2" bestFit="1" customWidth="1"/>
    <col min="5" max="5" width="7.7109375" style="3" bestFit="1" customWidth="1"/>
    <col min="6" max="6" width="6.85546875" style="3" bestFit="1" customWidth="1"/>
    <col min="7" max="7" width="19" style="2" bestFit="1" customWidth="1"/>
    <col min="8" max="8" width="9.85546875" style="2" bestFit="1" customWidth="1"/>
    <col min="9" max="11" width="5.5703125" style="3" customWidth="1"/>
    <col min="12" max="12" width="5" style="3" customWidth="1"/>
    <col min="13" max="13" width="6.140625" style="4" bestFit="1" customWidth="1"/>
    <col min="14" max="14" width="8.5703125" style="5" bestFit="1" customWidth="1"/>
    <col min="15" max="15" width="7.42578125" style="2" bestFit="1" customWidth="1"/>
    <col min="16" max="16384" width="9.140625" style="1"/>
  </cols>
  <sheetData>
    <row r="1" spans="1:24" s="12" customFormat="1" ht="12.75" customHeight="1">
      <c r="A1" s="15" t="s">
        <v>292</v>
      </c>
      <c r="B1" s="15" t="s">
        <v>287</v>
      </c>
      <c r="C1" s="15" t="s">
        <v>305</v>
      </c>
      <c r="D1" s="28" t="s">
        <v>290</v>
      </c>
      <c r="E1" s="29" t="s">
        <v>276</v>
      </c>
      <c r="F1" s="30" t="s">
        <v>277</v>
      </c>
      <c r="G1" s="30" t="s">
        <v>302</v>
      </c>
      <c r="H1" s="30" t="s">
        <v>278</v>
      </c>
      <c r="I1" s="32" t="s">
        <v>288</v>
      </c>
      <c r="J1" s="32"/>
      <c r="K1" s="32"/>
      <c r="L1" s="30"/>
      <c r="M1" s="30" t="s">
        <v>289</v>
      </c>
      <c r="N1" s="30" t="s">
        <v>291</v>
      </c>
      <c r="O1" s="30" t="s">
        <v>1</v>
      </c>
      <c r="P1" s="17"/>
      <c r="Q1" s="17"/>
      <c r="R1" s="17"/>
      <c r="S1" s="17"/>
      <c r="T1" s="17"/>
      <c r="U1" s="17"/>
      <c r="V1" s="17"/>
      <c r="W1" s="17"/>
      <c r="X1" s="17"/>
    </row>
    <row r="2" spans="1:24" s="12" customFormat="1" ht="13.5" customHeight="1">
      <c r="A2" s="15"/>
      <c r="B2" s="15"/>
      <c r="C2" s="15"/>
      <c r="D2" s="21"/>
      <c r="E2" s="30"/>
      <c r="F2" s="30"/>
      <c r="G2" s="30"/>
      <c r="H2" s="30"/>
      <c r="I2" s="30">
        <v>1</v>
      </c>
      <c r="J2" s="30">
        <v>2</v>
      </c>
      <c r="K2" s="30">
        <v>3</v>
      </c>
      <c r="L2" s="30"/>
      <c r="M2" s="30"/>
      <c r="N2" s="30"/>
      <c r="O2" s="30"/>
      <c r="P2" s="17"/>
      <c r="Q2" s="17"/>
      <c r="R2" s="17"/>
      <c r="S2" s="17"/>
      <c r="T2" s="17"/>
      <c r="U2" s="17"/>
      <c r="V2" s="17"/>
      <c r="W2" s="17"/>
      <c r="X2" s="17"/>
    </row>
    <row r="3" spans="1:24" s="3" customFormat="1">
      <c r="A3" s="7" t="s">
        <v>275</v>
      </c>
      <c r="B3" s="6" t="s">
        <v>532</v>
      </c>
      <c r="C3" s="6" t="s">
        <v>306</v>
      </c>
      <c r="D3" s="6" t="s">
        <v>412</v>
      </c>
      <c r="E3" s="7" t="s">
        <v>260</v>
      </c>
      <c r="F3" s="7" t="s">
        <v>49</v>
      </c>
      <c r="G3" s="6" t="s">
        <v>280</v>
      </c>
      <c r="H3" s="6" t="s">
        <v>427</v>
      </c>
      <c r="I3" s="7" t="s">
        <v>27</v>
      </c>
      <c r="J3" s="7" t="s">
        <v>56</v>
      </c>
      <c r="K3" s="7" t="s">
        <v>58</v>
      </c>
      <c r="L3" s="8"/>
      <c r="M3" s="9" t="str">
        <f>"220,0"</f>
        <v>220,0</v>
      </c>
      <c r="N3" s="36" t="str">
        <f>"131,5600"</f>
        <v>131,5600</v>
      </c>
      <c r="O3" s="6"/>
    </row>
    <row r="4" spans="1:24" s="3" customFormat="1">
      <c r="B4" s="2"/>
      <c r="C4" s="2"/>
      <c r="D4" s="2"/>
      <c r="G4" s="2"/>
      <c r="H4" s="2"/>
      <c r="M4" s="4"/>
      <c r="N4" s="5"/>
      <c r="O4" s="2"/>
    </row>
    <row r="5" spans="1:24">
      <c r="E5" s="19"/>
      <c r="F5" s="19"/>
      <c r="G5" s="19"/>
      <c r="H5" s="19"/>
      <c r="I5" s="19"/>
      <c r="J5" s="19"/>
      <c r="K5" s="19"/>
      <c r="L5" s="19"/>
      <c r="M5" s="18"/>
      <c r="N5" s="18"/>
      <c r="O5" s="19"/>
      <c r="P5" s="20"/>
      <c r="Q5" s="20"/>
      <c r="R5" s="20"/>
      <c r="S5" s="20"/>
      <c r="T5" s="20"/>
      <c r="U5" s="20"/>
    </row>
    <row r="14" spans="1:24">
      <c r="B14" s="13"/>
      <c r="C14" s="13"/>
      <c r="D14" s="13"/>
    </row>
    <row r="15" spans="1:24">
      <c r="B15" s="14"/>
      <c r="C15" s="14"/>
      <c r="D15" s="13"/>
    </row>
    <row r="16" spans="1:24">
      <c r="B16" s="15"/>
      <c r="C16" s="15"/>
      <c r="D16" s="21"/>
      <c r="E16" s="15"/>
      <c r="F16" s="15"/>
      <c r="G16" s="10"/>
    </row>
    <row r="17" spans="2:7">
      <c r="B17" s="11"/>
      <c r="C17" s="11"/>
      <c r="G17" s="4"/>
    </row>
  </sheetData>
  <mergeCells count="1">
    <mergeCell ref="I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22"/>
  <sheetViews>
    <sheetView workbookViewId="0">
      <selection activeCell="S2" sqref="S2"/>
    </sheetView>
  </sheetViews>
  <sheetFormatPr defaultRowHeight="12.75"/>
  <cols>
    <col min="1" max="1" width="9.140625" style="1"/>
    <col min="2" max="2" width="18.85546875" style="2" bestFit="1" customWidth="1"/>
    <col min="3" max="3" width="4.42578125" style="2" bestFit="1" customWidth="1"/>
    <col min="4" max="4" width="12.85546875" style="2" bestFit="1" customWidth="1"/>
    <col min="5" max="5" width="7.7109375" style="3" bestFit="1" customWidth="1"/>
    <col min="6" max="6" width="6.85546875" style="3" bestFit="1" customWidth="1"/>
    <col min="7" max="7" width="12" style="2" bestFit="1" customWidth="1"/>
    <col min="8" max="10" width="5.5703125" style="3" customWidth="1"/>
    <col min="11" max="11" width="5" style="3" customWidth="1"/>
    <col min="12" max="14" width="5.5703125" style="3" customWidth="1"/>
    <col min="15" max="15" width="5" style="3" customWidth="1"/>
    <col min="16" max="18" width="5.5703125" style="3" customWidth="1"/>
    <col min="19" max="19" width="5" style="3" customWidth="1"/>
    <col min="20" max="20" width="6.140625" style="4" bestFit="1" customWidth="1"/>
    <col min="21" max="21" width="8.5703125" style="5" bestFit="1" customWidth="1"/>
    <col min="22" max="16384" width="9.140625" style="1"/>
  </cols>
  <sheetData>
    <row r="1" spans="1:21" s="12" customFormat="1" ht="12.75" customHeight="1">
      <c r="A1" s="15" t="s">
        <v>292</v>
      </c>
      <c r="B1" s="30" t="s">
        <v>287</v>
      </c>
      <c r="C1" s="30" t="s">
        <v>305</v>
      </c>
      <c r="D1" s="28" t="s">
        <v>290</v>
      </c>
      <c r="E1" s="29" t="s">
        <v>276</v>
      </c>
      <c r="F1" s="30" t="s">
        <v>277</v>
      </c>
      <c r="G1" s="30" t="s">
        <v>278</v>
      </c>
      <c r="H1" s="33" t="s">
        <v>303</v>
      </c>
      <c r="I1" s="34"/>
      <c r="J1" s="35"/>
      <c r="K1" s="30"/>
      <c r="L1" s="33" t="s">
        <v>294</v>
      </c>
      <c r="M1" s="34"/>
      <c r="N1" s="35"/>
      <c r="O1" s="30"/>
      <c r="P1" s="33" t="s">
        <v>288</v>
      </c>
      <c r="Q1" s="34"/>
      <c r="R1" s="35"/>
      <c r="S1" s="30"/>
      <c r="T1" s="30" t="s">
        <v>289</v>
      </c>
      <c r="U1" s="30" t="s">
        <v>291</v>
      </c>
    </row>
    <row r="2" spans="1:21" s="12" customFormat="1" ht="13.5" customHeight="1">
      <c r="A2" s="15"/>
      <c r="B2" s="30"/>
      <c r="C2" s="30"/>
      <c r="D2" s="21"/>
      <c r="E2" s="30"/>
      <c r="F2" s="30"/>
      <c r="G2" s="30"/>
      <c r="H2" s="30">
        <v>1</v>
      </c>
      <c r="I2" s="30">
        <v>2</v>
      </c>
      <c r="J2" s="30">
        <v>3</v>
      </c>
      <c r="K2" s="30"/>
      <c r="L2" s="30">
        <v>1</v>
      </c>
      <c r="M2" s="30">
        <v>2</v>
      </c>
      <c r="N2" s="30">
        <v>3</v>
      </c>
      <c r="O2" s="30"/>
      <c r="P2" s="30">
        <v>1</v>
      </c>
      <c r="Q2" s="30">
        <v>2</v>
      </c>
      <c r="R2" s="30">
        <v>3</v>
      </c>
      <c r="S2" s="30"/>
      <c r="T2" s="30"/>
      <c r="U2" s="30"/>
    </row>
    <row r="3" spans="1:21" s="3" customFormat="1">
      <c r="A3" s="7" t="s">
        <v>275</v>
      </c>
      <c r="B3" s="6" t="s">
        <v>428</v>
      </c>
      <c r="C3" s="6" t="s">
        <v>306</v>
      </c>
      <c r="D3" s="6" t="s">
        <v>310</v>
      </c>
      <c r="E3" s="7" t="s">
        <v>181</v>
      </c>
      <c r="F3" s="7" t="s">
        <v>43</v>
      </c>
      <c r="G3" s="6" t="s">
        <v>416</v>
      </c>
      <c r="H3" s="7" t="s">
        <v>90</v>
      </c>
      <c r="I3" s="8" t="s">
        <v>11</v>
      </c>
      <c r="J3" s="7" t="s">
        <v>11</v>
      </c>
      <c r="K3" s="8"/>
      <c r="L3" s="7" t="s">
        <v>10</v>
      </c>
      <c r="M3" s="7" t="s">
        <v>20</v>
      </c>
      <c r="N3" s="7" t="s">
        <v>5</v>
      </c>
      <c r="O3" s="8"/>
      <c r="P3" s="7" t="s">
        <v>51</v>
      </c>
      <c r="Q3" s="7" t="s">
        <v>52</v>
      </c>
      <c r="R3" s="7" t="s">
        <v>82</v>
      </c>
      <c r="S3" s="8"/>
      <c r="T3" s="9" t="str">
        <f>"370,0"</f>
        <v>370,0</v>
      </c>
      <c r="U3" s="36" t="str">
        <f>"316,4610"</f>
        <v>316,4610</v>
      </c>
    </row>
    <row r="4" spans="1:21">
      <c r="A4" s="31">
        <v>1</v>
      </c>
      <c r="B4" s="6" t="s">
        <v>429</v>
      </c>
      <c r="C4" s="6" t="s">
        <v>306</v>
      </c>
      <c r="D4" s="6" t="s">
        <v>311</v>
      </c>
      <c r="E4" s="7" t="s">
        <v>182</v>
      </c>
      <c r="F4" s="7" t="s">
        <v>60</v>
      </c>
      <c r="G4" s="6" t="s">
        <v>418</v>
      </c>
      <c r="H4" s="7" t="s">
        <v>52</v>
      </c>
      <c r="I4" s="8" t="s">
        <v>36</v>
      </c>
      <c r="J4" s="7" t="s">
        <v>36</v>
      </c>
      <c r="K4" s="8"/>
      <c r="L4" s="7" t="s">
        <v>7</v>
      </c>
      <c r="M4" s="7" t="s">
        <v>17</v>
      </c>
      <c r="N4" s="8" t="s">
        <v>21</v>
      </c>
      <c r="O4" s="8"/>
      <c r="P4" s="7" t="s">
        <v>52</v>
      </c>
      <c r="Q4" s="7" t="s">
        <v>35</v>
      </c>
      <c r="R4" s="8"/>
      <c r="S4" s="8"/>
      <c r="T4" s="9" t="str">
        <f>"435,0"</f>
        <v>435,0</v>
      </c>
      <c r="U4" s="36" t="str">
        <f>"406,3988"</f>
        <v>406,3988</v>
      </c>
    </row>
    <row r="7" spans="1:21">
      <c r="B7" s="6"/>
    </row>
    <row r="8" spans="1:21">
      <c r="B8" s="6"/>
    </row>
    <row r="15" spans="1:21">
      <c r="B15" s="13"/>
      <c r="C15" s="13"/>
      <c r="D15" s="13"/>
    </row>
    <row r="16" spans="1:21">
      <c r="B16" s="14"/>
      <c r="C16" s="14"/>
      <c r="D16" s="13"/>
    </row>
    <row r="17" spans="2:6">
      <c r="B17" s="15"/>
      <c r="C17" s="15"/>
      <c r="D17" s="21"/>
      <c r="E17" s="15"/>
      <c r="F17" s="15"/>
    </row>
    <row r="18" spans="2:6">
      <c r="B18" s="11"/>
      <c r="C18" s="11"/>
    </row>
    <row r="20" spans="2:6">
      <c r="B20" s="14"/>
      <c r="C20" s="14"/>
      <c r="D20" s="13"/>
    </row>
    <row r="21" spans="2:6">
      <c r="B21" s="15"/>
      <c r="C21" s="15"/>
      <c r="D21" s="21"/>
      <c r="E21" s="15"/>
      <c r="F21" s="15"/>
    </row>
    <row r="22" spans="2:6">
      <c r="B22" s="11"/>
      <c r="C22" s="11"/>
    </row>
  </sheetData>
  <mergeCells count="3">
    <mergeCell ref="H1:J1"/>
    <mergeCell ref="L1:N1"/>
    <mergeCell ref="P1:R1"/>
  </mergeCells>
  <pageMargins left="0.7" right="0.7" top="0.75" bottom="0.75" header="0.3" footer="0.3"/>
  <pageSetup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70"/>
  <sheetViews>
    <sheetView workbookViewId="0">
      <selection activeCell="A3" sqref="A3"/>
    </sheetView>
  </sheetViews>
  <sheetFormatPr defaultRowHeight="12.75"/>
  <cols>
    <col min="1" max="1" width="9.140625" style="1"/>
    <col min="2" max="2" width="21.85546875" style="2" bestFit="1" customWidth="1"/>
    <col min="3" max="3" width="4.42578125" style="2" bestFit="1" customWidth="1"/>
    <col min="4" max="4" width="12.85546875" style="2" bestFit="1" customWidth="1"/>
    <col min="5" max="5" width="7.7109375" style="3" bestFit="1" customWidth="1"/>
    <col min="6" max="6" width="6.85546875" style="3" bestFit="1" customWidth="1"/>
    <col min="7" max="7" width="31.7109375" style="2" bestFit="1" customWidth="1"/>
    <col min="8" max="10" width="5.5703125" style="3" customWidth="1"/>
    <col min="11" max="11" width="5" style="3" customWidth="1"/>
    <col min="12" max="12" width="6.140625" style="4" bestFit="1" customWidth="1"/>
    <col min="13" max="13" width="8.5703125" style="38" bestFit="1" customWidth="1"/>
    <col min="14" max="16384" width="9.140625" style="1"/>
  </cols>
  <sheetData>
    <row r="1" spans="1:22" s="12" customFormat="1" ht="12.75" customHeight="1">
      <c r="A1" s="15" t="s">
        <v>292</v>
      </c>
      <c r="B1" s="15" t="s">
        <v>287</v>
      </c>
      <c r="C1" s="15" t="s">
        <v>305</v>
      </c>
      <c r="D1" s="28" t="s">
        <v>290</v>
      </c>
      <c r="E1" s="29" t="s">
        <v>276</v>
      </c>
      <c r="F1" s="30" t="s">
        <v>277</v>
      </c>
      <c r="G1" s="30" t="s">
        <v>278</v>
      </c>
      <c r="H1" s="33" t="s">
        <v>288</v>
      </c>
      <c r="I1" s="34"/>
      <c r="J1" s="35"/>
      <c r="K1" s="30"/>
      <c r="L1" s="30" t="s">
        <v>289</v>
      </c>
      <c r="M1" s="37" t="s">
        <v>291</v>
      </c>
      <c r="N1" s="17"/>
      <c r="O1" s="17"/>
      <c r="P1" s="17"/>
      <c r="Q1" s="17"/>
      <c r="R1" s="17"/>
      <c r="S1" s="17"/>
      <c r="T1" s="17"/>
      <c r="U1" s="17"/>
      <c r="V1" s="17"/>
    </row>
    <row r="2" spans="1:22" s="12" customFormat="1" ht="13.5" customHeight="1">
      <c r="A2" s="15"/>
      <c r="B2" s="15"/>
      <c r="C2" s="15"/>
      <c r="D2" s="21"/>
      <c r="E2" s="30"/>
      <c r="F2" s="30"/>
      <c r="G2" s="30"/>
      <c r="H2" s="30">
        <v>1</v>
      </c>
      <c r="I2" s="30">
        <v>2</v>
      </c>
      <c r="J2" s="30">
        <v>3</v>
      </c>
      <c r="K2" s="30"/>
      <c r="L2" s="30"/>
      <c r="M2" s="37"/>
      <c r="N2" s="17"/>
      <c r="O2" s="17"/>
      <c r="P2" s="17"/>
      <c r="Q2" s="17"/>
      <c r="R2" s="17"/>
      <c r="S2" s="17"/>
      <c r="T2" s="17"/>
      <c r="U2" s="17"/>
      <c r="V2" s="17"/>
    </row>
    <row r="3" spans="1:22" s="3" customFormat="1">
      <c r="A3" s="53">
        <v>1</v>
      </c>
      <c r="B3" s="6" t="s">
        <v>450</v>
      </c>
      <c r="C3" s="6" t="s">
        <v>308</v>
      </c>
      <c r="D3" s="6" t="s">
        <v>329</v>
      </c>
      <c r="E3" s="7" t="s">
        <v>261</v>
      </c>
      <c r="F3" s="53">
        <v>52</v>
      </c>
      <c r="G3" s="6" t="s">
        <v>416</v>
      </c>
      <c r="H3" s="7" t="s">
        <v>20</v>
      </c>
      <c r="I3" s="8" t="s">
        <v>6</v>
      </c>
      <c r="J3" s="8" t="s">
        <v>6</v>
      </c>
      <c r="K3" s="8"/>
      <c r="L3" s="9" t="str">
        <f>"85,0"</f>
        <v>85,0</v>
      </c>
      <c r="M3" s="36" t="str">
        <f>"96,7980"</f>
        <v>96,7980</v>
      </c>
    </row>
    <row r="4" spans="1:22">
      <c r="A4" s="31">
        <v>1</v>
      </c>
      <c r="B4" s="6" t="s">
        <v>451</v>
      </c>
      <c r="C4" s="6" t="s">
        <v>308</v>
      </c>
      <c r="D4" s="6" t="s">
        <v>330</v>
      </c>
      <c r="E4" s="7" t="s">
        <v>262</v>
      </c>
      <c r="F4" s="53">
        <v>56</v>
      </c>
      <c r="G4" s="6" t="s">
        <v>416</v>
      </c>
      <c r="H4" s="7" t="s">
        <v>96</v>
      </c>
      <c r="I4" s="7" t="s">
        <v>161</v>
      </c>
      <c r="J4" s="7" t="s">
        <v>162</v>
      </c>
      <c r="K4" s="8"/>
      <c r="L4" s="9" t="str">
        <f>"142,5"</f>
        <v>142,5</v>
      </c>
      <c r="M4" s="36" t="str">
        <f>"149,1833"</f>
        <v>149,1833</v>
      </c>
    </row>
    <row r="5" spans="1:22">
      <c r="A5" s="31">
        <v>1</v>
      </c>
      <c r="B5" s="6" t="s">
        <v>452</v>
      </c>
      <c r="C5" s="6" t="s">
        <v>308</v>
      </c>
      <c r="D5" s="6" t="s">
        <v>331</v>
      </c>
      <c r="E5" s="7" t="s">
        <v>187</v>
      </c>
      <c r="F5" s="53">
        <v>67.5</v>
      </c>
      <c r="G5" s="6" t="s">
        <v>417</v>
      </c>
      <c r="H5" s="7" t="s">
        <v>9</v>
      </c>
      <c r="I5" s="8" t="s">
        <v>20</v>
      </c>
      <c r="J5" s="7" t="s">
        <v>20</v>
      </c>
      <c r="K5" s="8"/>
      <c r="L5" s="9" t="str">
        <f>"85,0"</f>
        <v>85,0</v>
      </c>
      <c r="M5" s="36" t="str">
        <f>"78,1958"</f>
        <v>78,1958</v>
      </c>
    </row>
    <row r="6" spans="1:22">
      <c r="A6" s="31"/>
      <c r="B6" s="6" t="s">
        <v>453</v>
      </c>
      <c r="C6" s="6" t="s">
        <v>308</v>
      </c>
      <c r="D6" s="6" t="s">
        <v>332</v>
      </c>
      <c r="E6" s="7" t="s">
        <v>263</v>
      </c>
      <c r="F6" s="53">
        <v>75</v>
      </c>
      <c r="G6" s="6" t="s">
        <v>417</v>
      </c>
      <c r="H6" s="8" t="s">
        <v>66</v>
      </c>
      <c r="I6" s="8"/>
      <c r="J6" s="8"/>
      <c r="K6" s="8"/>
      <c r="L6" s="9" t="str">
        <f>"0.00"</f>
        <v>0.00</v>
      </c>
      <c r="M6" s="36"/>
    </row>
    <row r="7" spans="1:22">
      <c r="A7" s="31">
        <v>1</v>
      </c>
      <c r="B7" s="6" t="s">
        <v>438</v>
      </c>
      <c r="C7" s="6" t="s">
        <v>306</v>
      </c>
      <c r="D7" s="6" t="s">
        <v>320</v>
      </c>
      <c r="E7" s="7" t="s">
        <v>152</v>
      </c>
      <c r="F7" s="53">
        <v>60</v>
      </c>
      <c r="G7" s="6" t="s">
        <v>416</v>
      </c>
      <c r="H7" s="7" t="s">
        <v>13</v>
      </c>
      <c r="I7" s="7" t="s">
        <v>35</v>
      </c>
      <c r="J7" s="7" t="s">
        <v>251</v>
      </c>
      <c r="K7" s="8"/>
      <c r="L7" s="9" t="str">
        <f>"172,5"</f>
        <v>172,5</v>
      </c>
      <c r="M7" s="36" t="str">
        <f>"148,0395"</f>
        <v>148,0395</v>
      </c>
    </row>
    <row r="8" spans="1:22">
      <c r="A8" s="31"/>
      <c r="B8" s="6" t="s">
        <v>454</v>
      </c>
      <c r="C8" s="6" t="s">
        <v>306</v>
      </c>
      <c r="D8" s="6" t="s">
        <v>333</v>
      </c>
      <c r="E8" s="7" t="s">
        <v>264</v>
      </c>
      <c r="F8" s="53">
        <v>60</v>
      </c>
      <c r="G8" s="6" t="s">
        <v>417</v>
      </c>
      <c r="H8" s="8" t="s">
        <v>7</v>
      </c>
      <c r="I8" s="8"/>
      <c r="J8" s="8"/>
      <c r="K8" s="8"/>
      <c r="L8" s="9" t="str">
        <f>"0.00"</f>
        <v>0.00</v>
      </c>
      <c r="M8" s="36"/>
    </row>
    <row r="9" spans="1:22">
      <c r="A9" s="31">
        <v>1</v>
      </c>
      <c r="B9" s="6" t="s">
        <v>455</v>
      </c>
      <c r="C9" s="6" t="s">
        <v>306</v>
      </c>
      <c r="D9" s="6" t="s">
        <v>334</v>
      </c>
      <c r="E9" s="7" t="s">
        <v>187</v>
      </c>
      <c r="F9" s="53">
        <v>67.5</v>
      </c>
      <c r="G9" s="6" t="s">
        <v>417</v>
      </c>
      <c r="H9" s="7" t="s">
        <v>105</v>
      </c>
      <c r="I9" s="7" t="s">
        <v>26</v>
      </c>
      <c r="J9" s="7" t="s">
        <v>27</v>
      </c>
      <c r="K9" s="8"/>
      <c r="L9" s="9" t="str">
        <f>"180,0"</f>
        <v>180,0</v>
      </c>
      <c r="M9" s="36" t="str">
        <f>"138,0690"</f>
        <v>138,0690</v>
      </c>
    </row>
    <row r="10" spans="1:22">
      <c r="A10" s="31"/>
      <c r="B10" s="6" t="s">
        <v>456</v>
      </c>
      <c r="C10" s="6" t="s">
        <v>306</v>
      </c>
      <c r="D10" s="6" t="s">
        <v>335</v>
      </c>
      <c r="E10" s="7" t="s">
        <v>202</v>
      </c>
      <c r="F10" s="53">
        <v>75</v>
      </c>
      <c r="G10" s="6" t="s">
        <v>417</v>
      </c>
      <c r="H10" s="8" t="s">
        <v>90</v>
      </c>
      <c r="I10" s="8"/>
      <c r="J10" s="8"/>
      <c r="K10" s="8"/>
      <c r="L10" s="9" t="str">
        <f>"0.00"</f>
        <v>0.00</v>
      </c>
      <c r="M10" s="36"/>
    </row>
    <row r="11" spans="1:22">
      <c r="A11" s="31">
        <v>1</v>
      </c>
      <c r="B11" s="6" t="s">
        <v>457</v>
      </c>
      <c r="C11" s="6" t="s">
        <v>306</v>
      </c>
      <c r="D11" s="6" t="s">
        <v>336</v>
      </c>
      <c r="E11" s="7" t="s">
        <v>265</v>
      </c>
      <c r="F11" s="53">
        <v>75</v>
      </c>
      <c r="G11" s="6" t="s">
        <v>416</v>
      </c>
      <c r="H11" s="7" t="s">
        <v>36</v>
      </c>
      <c r="I11" s="7" t="s">
        <v>27</v>
      </c>
      <c r="J11" s="7" t="s">
        <v>78</v>
      </c>
      <c r="K11" s="8"/>
      <c r="L11" s="9" t="str">
        <f>"190,0"</f>
        <v>190,0</v>
      </c>
      <c r="M11" s="36" t="str">
        <f>"141,4930"</f>
        <v>141,4930</v>
      </c>
    </row>
    <row r="12" spans="1:22">
      <c r="A12" s="31">
        <v>1</v>
      </c>
      <c r="B12" s="6" t="s">
        <v>458</v>
      </c>
      <c r="C12" s="6" t="s">
        <v>306</v>
      </c>
      <c r="D12" s="6" t="s">
        <v>337</v>
      </c>
      <c r="E12" s="7" t="s">
        <v>266</v>
      </c>
      <c r="F12" s="53">
        <v>75</v>
      </c>
      <c r="G12" s="6" t="s">
        <v>416</v>
      </c>
      <c r="H12" s="7" t="s">
        <v>58</v>
      </c>
      <c r="I12" s="7" t="s">
        <v>267</v>
      </c>
      <c r="J12" s="7" t="s">
        <v>167</v>
      </c>
      <c r="K12" s="8"/>
      <c r="L12" s="9" t="str">
        <f>"232,5"</f>
        <v>232,5</v>
      </c>
      <c r="M12" s="36" t="str">
        <f>"161,5178"</f>
        <v>161,5178</v>
      </c>
    </row>
    <row r="13" spans="1:22">
      <c r="A13" s="31">
        <v>1</v>
      </c>
      <c r="B13" s="6" t="s">
        <v>459</v>
      </c>
      <c r="C13" s="6" t="s">
        <v>306</v>
      </c>
      <c r="D13" s="6" t="s">
        <v>338</v>
      </c>
      <c r="E13" s="7" t="s">
        <v>209</v>
      </c>
      <c r="F13" s="53">
        <v>75</v>
      </c>
      <c r="G13" s="6" t="s">
        <v>418</v>
      </c>
      <c r="H13" s="7" t="s">
        <v>96</v>
      </c>
      <c r="I13" s="7" t="s">
        <v>51</v>
      </c>
      <c r="J13" s="7" t="s">
        <v>52</v>
      </c>
      <c r="K13" s="8"/>
      <c r="L13" s="9" t="str">
        <f>"150,0"</f>
        <v>150,0</v>
      </c>
      <c r="M13" s="36" t="str">
        <f>"151,4126"</f>
        <v>151,4126</v>
      </c>
    </row>
    <row r="14" spans="1:22">
      <c r="A14" s="31">
        <v>1</v>
      </c>
      <c r="B14" s="6" t="s">
        <v>460</v>
      </c>
      <c r="C14" s="6" t="s">
        <v>306</v>
      </c>
      <c r="D14" s="6" t="s">
        <v>339</v>
      </c>
      <c r="E14" s="7" t="s">
        <v>266</v>
      </c>
      <c r="F14" s="53">
        <v>75</v>
      </c>
      <c r="G14" s="6" t="s">
        <v>416</v>
      </c>
      <c r="H14" s="7" t="s">
        <v>90</v>
      </c>
      <c r="I14" s="7" t="s">
        <v>51</v>
      </c>
      <c r="J14" s="8" t="s">
        <v>52</v>
      </c>
      <c r="K14" s="8"/>
      <c r="L14" s="9" t="str">
        <f>"140,0"</f>
        <v>140,0</v>
      </c>
      <c r="M14" s="36" t="str">
        <f>"153,2786"</f>
        <v>153,2786</v>
      </c>
    </row>
    <row r="15" spans="1:22">
      <c r="A15" s="31">
        <v>1</v>
      </c>
      <c r="B15" s="6" t="s">
        <v>461</v>
      </c>
      <c r="C15" s="6" t="s">
        <v>306</v>
      </c>
      <c r="D15" s="6" t="s">
        <v>340</v>
      </c>
      <c r="E15" s="7" t="s">
        <v>255</v>
      </c>
      <c r="F15" s="53">
        <v>82.5</v>
      </c>
      <c r="G15" s="6" t="s">
        <v>416</v>
      </c>
      <c r="H15" s="7" t="s">
        <v>26</v>
      </c>
      <c r="I15" s="7" t="s">
        <v>93</v>
      </c>
      <c r="J15" s="7" t="s">
        <v>87</v>
      </c>
      <c r="K15" s="8"/>
      <c r="L15" s="9" t="str">
        <f>"195,0"</f>
        <v>195,0</v>
      </c>
      <c r="M15" s="36" t="str">
        <f>"127,1107"</f>
        <v>127,1107</v>
      </c>
    </row>
    <row r="16" spans="1:22">
      <c r="A16" s="31">
        <v>1</v>
      </c>
      <c r="B16" s="6" t="s">
        <v>462</v>
      </c>
      <c r="C16" s="6" t="s">
        <v>306</v>
      </c>
      <c r="D16" s="6" t="s">
        <v>341</v>
      </c>
      <c r="E16" s="7" t="s">
        <v>228</v>
      </c>
      <c r="F16" s="53">
        <v>90</v>
      </c>
      <c r="G16" s="6" t="s">
        <v>417</v>
      </c>
      <c r="H16" s="7" t="s">
        <v>173</v>
      </c>
      <c r="I16" s="7" t="s">
        <v>174</v>
      </c>
      <c r="J16" s="8" t="s">
        <v>47</v>
      </c>
      <c r="K16" s="8"/>
      <c r="L16" s="9" t="str">
        <f>"255,0"</f>
        <v>255,0</v>
      </c>
      <c r="M16" s="36" t="str">
        <f>"156,7102"</f>
        <v>156,7102</v>
      </c>
    </row>
    <row r="17" spans="1:13">
      <c r="A17" s="31">
        <v>2</v>
      </c>
      <c r="B17" s="6" t="s">
        <v>440</v>
      </c>
      <c r="C17" s="6" t="s">
        <v>306</v>
      </c>
      <c r="D17" s="6" t="s">
        <v>322</v>
      </c>
      <c r="E17" s="7" t="s">
        <v>157</v>
      </c>
      <c r="F17" s="53">
        <v>90</v>
      </c>
      <c r="G17" s="6" t="s">
        <v>417</v>
      </c>
      <c r="H17" s="7" t="s">
        <v>155</v>
      </c>
      <c r="I17" s="7" t="s">
        <v>268</v>
      </c>
      <c r="J17" s="7" t="s">
        <v>33</v>
      </c>
      <c r="K17" s="8"/>
      <c r="L17" s="9" t="str">
        <f>"230,0"</f>
        <v>230,0</v>
      </c>
      <c r="M17" s="36" t="str">
        <f>"142,9105"</f>
        <v>142,9105</v>
      </c>
    </row>
    <row r="18" spans="1:13">
      <c r="A18" s="31">
        <v>3</v>
      </c>
      <c r="B18" s="6" t="s">
        <v>463</v>
      </c>
      <c r="C18" s="6" t="s">
        <v>306</v>
      </c>
      <c r="D18" s="6" t="s">
        <v>342</v>
      </c>
      <c r="E18" s="7" t="s">
        <v>98</v>
      </c>
      <c r="F18" s="53">
        <v>90</v>
      </c>
      <c r="G18" s="6" t="s">
        <v>416</v>
      </c>
      <c r="H18" s="7" t="s">
        <v>57</v>
      </c>
      <c r="I18" s="7" t="s">
        <v>58</v>
      </c>
      <c r="J18" s="8"/>
      <c r="K18" s="8"/>
      <c r="L18" s="9" t="str">
        <f>"220,0"</f>
        <v>220,0</v>
      </c>
      <c r="M18" s="36" t="str">
        <f>"134,9370"</f>
        <v>134,9370</v>
      </c>
    </row>
    <row r="19" spans="1:13">
      <c r="A19" s="31">
        <v>1</v>
      </c>
      <c r="B19" s="6" t="s">
        <v>464</v>
      </c>
      <c r="C19" s="6" t="s">
        <v>306</v>
      </c>
      <c r="D19" s="6" t="s">
        <v>343</v>
      </c>
      <c r="E19" s="7" t="s">
        <v>236</v>
      </c>
      <c r="F19" s="53">
        <v>100</v>
      </c>
      <c r="G19" s="6" t="s">
        <v>416</v>
      </c>
      <c r="H19" s="7" t="s">
        <v>24</v>
      </c>
      <c r="I19" s="7" t="s">
        <v>25</v>
      </c>
      <c r="J19" s="8" t="s">
        <v>269</v>
      </c>
      <c r="K19" s="8"/>
      <c r="L19" s="9" t="str">
        <f>"260,0"</f>
        <v>260,0</v>
      </c>
      <c r="M19" s="36" t="str">
        <f>"154,9210"</f>
        <v>154,9210</v>
      </c>
    </row>
    <row r="20" spans="1:13">
      <c r="A20" s="31">
        <v>1</v>
      </c>
      <c r="B20" s="6" t="s">
        <v>442</v>
      </c>
      <c r="C20" s="6" t="s">
        <v>306</v>
      </c>
      <c r="D20" s="6" t="s">
        <v>324</v>
      </c>
      <c r="E20" s="7" t="s">
        <v>164</v>
      </c>
      <c r="F20" s="53">
        <v>100</v>
      </c>
      <c r="G20" s="6" t="s">
        <v>416</v>
      </c>
      <c r="H20" s="7" t="s">
        <v>58</v>
      </c>
      <c r="I20" s="7" t="s">
        <v>167</v>
      </c>
      <c r="J20" s="8"/>
      <c r="K20" s="8"/>
      <c r="L20" s="9" t="str">
        <f>"232,5"</f>
        <v>232,5</v>
      </c>
      <c r="M20" s="36" t="str">
        <f>"136,9658"</f>
        <v>136,9658</v>
      </c>
    </row>
    <row r="21" spans="1:13">
      <c r="A21" s="31">
        <v>2</v>
      </c>
      <c r="B21" s="6" t="s">
        <v>465</v>
      </c>
      <c r="C21" s="6" t="s">
        <v>306</v>
      </c>
      <c r="D21" s="6" t="s">
        <v>344</v>
      </c>
      <c r="E21" s="7" t="s">
        <v>270</v>
      </c>
      <c r="F21" s="53">
        <v>100</v>
      </c>
      <c r="G21" s="6" t="s">
        <v>416</v>
      </c>
      <c r="H21" s="7" t="s">
        <v>26</v>
      </c>
      <c r="I21" s="7" t="s">
        <v>93</v>
      </c>
      <c r="J21" s="7" t="s">
        <v>79</v>
      </c>
      <c r="K21" s="8"/>
      <c r="L21" s="9" t="str">
        <f>"202,5"</f>
        <v>202,5</v>
      </c>
      <c r="M21" s="36" t="str">
        <f>"122,4518"</f>
        <v>122,4518</v>
      </c>
    </row>
    <row r="22" spans="1:13">
      <c r="A22" s="31">
        <v>1</v>
      </c>
      <c r="B22" s="6" t="s">
        <v>466</v>
      </c>
      <c r="C22" s="6" t="s">
        <v>306</v>
      </c>
      <c r="D22" s="6" t="s">
        <v>345</v>
      </c>
      <c r="E22" s="7" t="s">
        <v>271</v>
      </c>
      <c r="F22" s="53">
        <v>100</v>
      </c>
      <c r="G22" s="6" t="s">
        <v>417</v>
      </c>
      <c r="H22" s="7" t="s">
        <v>56</v>
      </c>
      <c r="I22" s="7" t="s">
        <v>57</v>
      </c>
      <c r="J22" s="8"/>
      <c r="K22" s="8"/>
      <c r="L22" s="9" t="str">
        <f>"210,0"</f>
        <v>210,0</v>
      </c>
      <c r="M22" s="36" t="str">
        <f>"136,3931"</f>
        <v>136,3931</v>
      </c>
    </row>
    <row r="23" spans="1:13">
      <c r="A23" s="31">
        <v>1</v>
      </c>
      <c r="B23" s="6" t="s">
        <v>443</v>
      </c>
      <c r="C23" s="6" t="s">
        <v>306</v>
      </c>
      <c r="D23" s="6" t="s">
        <v>325</v>
      </c>
      <c r="E23" s="7" t="s">
        <v>169</v>
      </c>
      <c r="F23" s="53">
        <v>100</v>
      </c>
      <c r="G23" s="6" t="s">
        <v>419</v>
      </c>
      <c r="H23" s="7" t="s">
        <v>52</v>
      </c>
      <c r="I23" s="7" t="s">
        <v>35</v>
      </c>
      <c r="J23" s="7" t="s">
        <v>105</v>
      </c>
      <c r="K23" s="8"/>
      <c r="L23" s="9" t="str">
        <f>"165,0"</f>
        <v>165,0</v>
      </c>
      <c r="M23" s="36" t="str">
        <f>"173,2772"</f>
        <v>173,2772</v>
      </c>
    </row>
    <row r="24" spans="1:13">
      <c r="A24" s="31">
        <v>1</v>
      </c>
      <c r="B24" s="6" t="s">
        <v>467</v>
      </c>
      <c r="C24" s="6" t="s">
        <v>306</v>
      </c>
      <c r="D24" s="6" t="s">
        <v>346</v>
      </c>
      <c r="E24" s="7" t="s">
        <v>247</v>
      </c>
      <c r="F24" s="53">
        <v>110</v>
      </c>
      <c r="G24" s="6" t="s">
        <v>421</v>
      </c>
      <c r="H24" s="7" t="s">
        <v>56</v>
      </c>
      <c r="I24" s="7" t="s">
        <v>58</v>
      </c>
      <c r="J24" s="8" t="s">
        <v>272</v>
      </c>
      <c r="K24" s="8"/>
      <c r="L24" s="9" t="str">
        <f>"220,0"</f>
        <v>220,0</v>
      </c>
      <c r="M24" s="36" t="str">
        <f>"135,9327"</f>
        <v>135,9327</v>
      </c>
    </row>
    <row r="26" spans="1:13">
      <c r="B26" s="6"/>
    </row>
    <row r="27" spans="1:13">
      <c r="B27" s="6"/>
    </row>
    <row r="28" spans="1:13">
      <c r="B28" s="6"/>
    </row>
    <row r="29" spans="1:13">
      <c r="B29" s="6"/>
    </row>
    <row r="30" spans="1:13">
      <c r="B30" s="6"/>
    </row>
    <row r="31" spans="1:13">
      <c r="B31" s="6"/>
    </row>
    <row r="32" spans="1:13">
      <c r="B32" s="6"/>
    </row>
    <row r="33" spans="2:6">
      <c r="B33" s="6"/>
    </row>
    <row r="34" spans="2:6">
      <c r="B34" s="6"/>
    </row>
    <row r="35" spans="2:6">
      <c r="B35" s="6"/>
      <c r="C35" s="13"/>
      <c r="D35" s="13"/>
    </row>
    <row r="36" spans="2:6">
      <c r="B36" s="6"/>
      <c r="C36" s="14"/>
      <c r="D36" s="13"/>
    </row>
    <row r="37" spans="2:6">
      <c r="B37" s="6"/>
      <c r="C37" s="15"/>
      <c r="D37" s="21"/>
      <c r="E37" s="15"/>
      <c r="F37" s="15"/>
    </row>
    <row r="38" spans="2:6">
      <c r="B38" s="6"/>
      <c r="C38" s="11"/>
    </row>
    <row r="39" spans="2:6">
      <c r="B39" s="6"/>
      <c r="C39" s="11"/>
    </row>
    <row r="40" spans="2:6">
      <c r="B40" s="6"/>
      <c r="C40" s="11"/>
    </row>
    <row r="41" spans="2:6">
      <c r="B41" s="6"/>
    </row>
    <row r="42" spans="2:6">
      <c r="B42" s="6"/>
    </row>
    <row r="43" spans="2:6">
      <c r="B43" s="6"/>
      <c r="C43" s="13"/>
      <c r="D43" s="13"/>
    </row>
    <row r="44" spans="2:6">
      <c r="B44" s="6"/>
      <c r="C44" s="14"/>
      <c r="D44" s="13"/>
    </row>
    <row r="45" spans="2:6">
      <c r="B45" s="6"/>
      <c r="C45" s="15"/>
      <c r="D45" s="21"/>
      <c r="E45" s="15"/>
      <c r="F45" s="15"/>
    </row>
    <row r="46" spans="2:6">
      <c r="B46" s="6"/>
      <c r="C46" s="11"/>
    </row>
    <row r="47" spans="2:6">
      <c r="B47" s="6"/>
    </row>
    <row r="48" spans="2:6">
      <c r="B48" s="14"/>
      <c r="C48" s="14"/>
      <c r="D48" s="13"/>
    </row>
    <row r="49" spans="2:6">
      <c r="B49" s="15"/>
      <c r="C49" s="15"/>
      <c r="D49" s="21"/>
      <c r="E49" s="15"/>
      <c r="F49" s="15"/>
    </row>
    <row r="50" spans="2:6">
      <c r="B50" s="11"/>
      <c r="C50" s="11"/>
    </row>
    <row r="51" spans="2:6">
      <c r="B51" s="11"/>
      <c r="C51" s="11"/>
    </row>
    <row r="52" spans="2:6">
      <c r="B52" s="11"/>
      <c r="C52" s="11"/>
    </row>
    <row r="54" spans="2:6">
      <c r="B54" s="14"/>
      <c r="C54" s="14"/>
      <c r="D54" s="13"/>
    </row>
    <row r="55" spans="2:6">
      <c r="B55" s="15"/>
      <c r="C55" s="15"/>
      <c r="D55" s="21"/>
      <c r="E55" s="15"/>
      <c r="F55" s="15"/>
    </row>
    <row r="56" spans="2:6">
      <c r="B56" s="11"/>
      <c r="C56" s="11"/>
    </row>
    <row r="57" spans="2:6">
      <c r="B57" s="11"/>
      <c r="C57" s="11"/>
    </row>
    <row r="58" spans="2:6">
      <c r="B58" s="11"/>
      <c r="C58" s="11"/>
    </row>
    <row r="59" spans="2:6">
      <c r="B59" s="11"/>
      <c r="C59" s="11"/>
    </row>
    <row r="60" spans="2:6">
      <c r="B60" s="11"/>
      <c r="C60" s="11"/>
    </row>
    <row r="61" spans="2:6">
      <c r="B61" s="11"/>
      <c r="C61" s="11"/>
    </row>
    <row r="62" spans="2:6">
      <c r="B62" s="11"/>
      <c r="C62" s="11"/>
    </row>
    <row r="64" spans="2:6">
      <c r="B64" s="14"/>
      <c r="C64" s="14"/>
      <c r="D64" s="13"/>
    </row>
    <row r="65" spans="2:6">
      <c r="B65" s="15"/>
      <c r="C65" s="15"/>
      <c r="D65" s="21"/>
      <c r="E65" s="15"/>
      <c r="F65" s="15"/>
    </row>
    <row r="66" spans="2:6">
      <c r="B66" s="11"/>
      <c r="C66" s="11"/>
    </row>
    <row r="67" spans="2:6">
      <c r="B67" s="11"/>
      <c r="C67" s="11"/>
    </row>
    <row r="68" spans="2:6">
      <c r="B68" s="11"/>
      <c r="C68" s="11"/>
    </row>
    <row r="69" spans="2:6">
      <c r="B69" s="11"/>
      <c r="C69" s="11"/>
    </row>
    <row r="70" spans="2:6">
      <c r="B70" s="11"/>
      <c r="C70" s="11"/>
    </row>
  </sheetData>
  <mergeCells count="1">
    <mergeCell ref="H1:J1"/>
  </mergeCells>
  <phoneticPr fontId="5" type="noConversion"/>
  <pageMargins left="0.7" right="0.7" top="0.75" bottom="0.75" header="0.3" footer="0.3"/>
  <ignoredErrors>
    <ignoredError sqref="L4:L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7"/>
  <sheetViews>
    <sheetView workbookViewId="0">
      <selection activeCell="A3" sqref="A3"/>
    </sheetView>
  </sheetViews>
  <sheetFormatPr defaultRowHeight="12.75"/>
  <cols>
    <col min="1" max="1" width="7.42578125" style="1" customWidth="1"/>
    <col min="2" max="2" width="18.7109375" style="2" bestFit="1" customWidth="1"/>
    <col min="3" max="3" width="4.42578125" style="2" bestFit="1" customWidth="1"/>
    <col min="4" max="4" width="12.85546875" style="2" bestFit="1" customWidth="1"/>
    <col min="5" max="5" width="7.7109375" style="3" bestFit="1" customWidth="1"/>
    <col min="6" max="6" width="6.85546875" style="3" bestFit="1" customWidth="1"/>
    <col min="7" max="7" width="8.42578125" style="3" bestFit="1" customWidth="1"/>
    <col min="8" max="8" width="20.140625" style="2" bestFit="1" customWidth="1"/>
    <col min="9" max="10" width="5.5703125" style="3" customWidth="1"/>
    <col min="11" max="11" width="4" style="3" customWidth="1"/>
    <col min="12" max="12" width="5" style="3" customWidth="1"/>
    <col min="13" max="13" width="6.140625" style="4" bestFit="1" customWidth="1"/>
    <col min="14" max="14" width="8.5703125" style="5" bestFit="1" customWidth="1"/>
    <col min="15" max="16384" width="9.140625" style="1"/>
  </cols>
  <sheetData>
    <row r="1" spans="1:23" s="12" customFormat="1" ht="12.75" customHeight="1">
      <c r="A1" s="15" t="s">
        <v>292</v>
      </c>
      <c r="B1" s="15" t="s">
        <v>287</v>
      </c>
      <c r="C1" s="15" t="s">
        <v>305</v>
      </c>
      <c r="D1" s="28" t="s">
        <v>286</v>
      </c>
      <c r="E1" s="29" t="s">
        <v>276</v>
      </c>
      <c r="F1" s="30" t="s">
        <v>277</v>
      </c>
      <c r="G1" s="30" t="s">
        <v>279</v>
      </c>
      <c r="H1" s="30" t="s">
        <v>278</v>
      </c>
      <c r="I1" s="33" t="s">
        <v>288</v>
      </c>
      <c r="J1" s="34"/>
      <c r="K1" s="35"/>
      <c r="L1" s="30"/>
      <c r="M1" s="30" t="s">
        <v>289</v>
      </c>
      <c r="N1" s="30" t="s">
        <v>2</v>
      </c>
      <c r="O1" s="17"/>
      <c r="P1" s="17"/>
      <c r="Q1" s="17"/>
      <c r="R1" s="17"/>
      <c r="S1" s="17"/>
      <c r="T1" s="17"/>
      <c r="U1" s="17"/>
      <c r="V1" s="17"/>
      <c r="W1" s="17"/>
    </row>
    <row r="2" spans="1:23" s="12" customFormat="1" ht="13.5" customHeight="1">
      <c r="A2" s="15"/>
      <c r="B2" s="15"/>
      <c r="C2" s="15"/>
      <c r="D2" s="21"/>
      <c r="E2" s="30"/>
      <c r="F2" s="30"/>
      <c r="G2" s="30"/>
      <c r="H2" s="30"/>
      <c r="I2" s="30">
        <v>1</v>
      </c>
      <c r="J2" s="30">
        <v>2</v>
      </c>
      <c r="K2" s="30">
        <v>3</v>
      </c>
      <c r="L2" s="30" t="s">
        <v>3</v>
      </c>
      <c r="M2" s="30"/>
      <c r="N2" s="30"/>
      <c r="O2" s="17"/>
      <c r="P2" s="17"/>
      <c r="Q2" s="17"/>
      <c r="R2" s="17"/>
      <c r="S2" s="17"/>
      <c r="T2" s="17"/>
      <c r="U2" s="17"/>
      <c r="V2" s="17"/>
      <c r="W2" s="17"/>
    </row>
    <row r="3" spans="1:23" s="3" customFormat="1">
      <c r="A3" s="53">
        <v>1</v>
      </c>
      <c r="B3" s="6" t="s">
        <v>447</v>
      </c>
      <c r="C3" s="6" t="s">
        <v>306</v>
      </c>
      <c r="D3" s="6" t="s">
        <v>448</v>
      </c>
      <c r="E3" s="7" t="s">
        <v>273</v>
      </c>
      <c r="F3" s="53">
        <v>110</v>
      </c>
      <c r="G3" s="7" t="s">
        <v>283</v>
      </c>
      <c r="H3" s="6" t="s">
        <v>449</v>
      </c>
      <c r="I3" s="7" t="s">
        <v>24</v>
      </c>
      <c r="J3" s="7" t="s">
        <v>274</v>
      </c>
      <c r="K3" s="53">
        <v>0</v>
      </c>
      <c r="L3" s="8"/>
      <c r="M3" s="9" t="str">
        <f>"272,5"</f>
        <v>272,5</v>
      </c>
      <c r="N3" s="36" t="str">
        <f>"154,8141"</f>
        <v>154,8141</v>
      </c>
    </row>
    <row r="4" spans="1:23" s="3" customFormat="1">
      <c r="B4" s="2"/>
      <c r="C4" s="2"/>
      <c r="D4" s="2"/>
      <c r="H4" s="2"/>
      <c r="M4" s="4"/>
      <c r="N4" s="5"/>
    </row>
    <row r="5" spans="1:23">
      <c r="E5" s="19"/>
      <c r="F5" s="19"/>
      <c r="G5" s="19"/>
      <c r="H5" s="19"/>
      <c r="I5" s="19"/>
      <c r="J5" s="19"/>
      <c r="K5" s="19"/>
      <c r="L5" s="19"/>
      <c r="M5" s="18"/>
      <c r="N5" s="18"/>
      <c r="O5" s="20"/>
      <c r="P5" s="20"/>
      <c r="Q5" s="20"/>
      <c r="R5" s="20"/>
      <c r="S5" s="20"/>
      <c r="T5" s="20"/>
    </row>
    <row r="14" spans="1:23">
      <c r="B14" s="13"/>
      <c r="C14" s="13"/>
      <c r="D14" s="13"/>
    </row>
    <row r="15" spans="1:23">
      <c r="B15" s="14"/>
      <c r="C15" s="14"/>
      <c r="D15" s="13"/>
    </row>
    <row r="16" spans="1:23">
      <c r="B16" s="15"/>
      <c r="C16" s="15"/>
      <c r="D16" s="21"/>
      <c r="E16" s="15"/>
      <c r="F16" s="15"/>
      <c r="G16" s="12"/>
    </row>
    <row r="17" spans="2:3">
      <c r="B17" s="11"/>
      <c r="C17" s="11"/>
    </row>
  </sheetData>
  <mergeCells count="1">
    <mergeCell ref="I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112"/>
  <sheetViews>
    <sheetView workbookViewId="0">
      <selection activeCell="B50" sqref="B50"/>
    </sheetView>
  </sheetViews>
  <sheetFormatPr defaultRowHeight="12.75"/>
  <cols>
    <col min="1" max="1" width="8" style="1" customWidth="1"/>
    <col min="2" max="2" width="27" style="2" bestFit="1" customWidth="1"/>
    <col min="3" max="3" width="4.42578125" style="2" bestFit="1" customWidth="1"/>
    <col min="4" max="4" width="12.85546875" style="2" bestFit="1" customWidth="1"/>
    <col min="5" max="5" width="7.7109375" style="3" bestFit="1" customWidth="1"/>
    <col min="6" max="6" width="6.85546875" style="3" bestFit="1" customWidth="1"/>
    <col min="7" max="7" width="14.140625" style="3" customWidth="1"/>
    <col min="8" max="8" width="31.7109375" style="2" bestFit="1" customWidth="1"/>
    <col min="9" max="11" width="5.5703125" style="3" customWidth="1"/>
    <col min="12" max="12" width="5" style="3" customWidth="1"/>
    <col min="13" max="13" width="6.140625" style="4" bestFit="1" customWidth="1"/>
    <col min="14" max="14" width="8.5703125" style="38" bestFit="1" customWidth="1"/>
    <col min="15" max="15" width="7.42578125" style="2" bestFit="1" customWidth="1"/>
    <col min="16" max="16384" width="9.140625" style="1"/>
  </cols>
  <sheetData>
    <row r="1" spans="1:24" s="12" customFormat="1" ht="12.75" customHeight="1">
      <c r="A1" s="15" t="s">
        <v>292</v>
      </c>
      <c r="B1" s="15" t="s">
        <v>287</v>
      </c>
      <c r="C1" s="15" t="s">
        <v>305</v>
      </c>
      <c r="D1" s="28" t="s">
        <v>290</v>
      </c>
      <c r="E1" s="29" t="s">
        <v>276</v>
      </c>
      <c r="F1" s="30" t="s">
        <v>277</v>
      </c>
      <c r="G1" s="15" t="s">
        <v>293</v>
      </c>
      <c r="H1" s="30" t="s">
        <v>278</v>
      </c>
      <c r="I1" s="32" t="s">
        <v>294</v>
      </c>
      <c r="J1" s="32"/>
      <c r="K1" s="32"/>
      <c r="L1" s="30"/>
      <c r="M1" s="30" t="s">
        <v>309</v>
      </c>
      <c r="N1" s="52" t="s">
        <v>291</v>
      </c>
      <c r="O1" s="30" t="s">
        <v>1</v>
      </c>
      <c r="P1" s="17"/>
      <c r="Q1" s="17"/>
      <c r="R1" s="17"/>
      <c r="S1" s="17"/>
      <c r="T1" s="17"/>
      <c r="U1" s="17"/>
      <c r="V1" s="17"/>
      <c r="W1" s="17"/>
      <c r="X1" s="17"/>
    </row>
    <row r="2" spans="1:24" s="12" customFormat="1" ht="13.5" customHeight="1">
      <c r="A2" s="15"/>
      <c r="B2" s="15"/>
      <c r="C2" s="15"/>
      <c r="D2" s="21"/>
      <c r="E2" s="30"/>
      <c r="F2" s="30"/>
      <c r="G2" s="15"/>
      <c r="H2" s="30"/>
      <c r="I2" s="30">
        <v>1</v>
      </c>
      <c r="J2" s="30">
        <v>2</v>
      </c>
      <c r="K2" s="30">
        <v>3</v>
      </c>
      <c r="L2" s="30" t="s">
        <v>3</v>
      </c>
      <c r="M2" s="30"/>
      <c r="N2" s="37"/>
      <c r="O2" s="30"/>
      <c r="P2" s="17"/>
      <c r="Q2" s="17"/>
      <c r="R2" s="17"/>
      <c r="S2" s="17"/>
      <c r="T2" s="17"/>
      <c r="U2" s="17"/>
      <c r="V2" s="17"/>
      <c r="W2" s="17"/>
      <c r="X2" s="17"/>
    </row>
    <row r="3" spans="1:24" s="3" customFormat="1">
      <c r="A3" s="7" t="s">
        <v>275</v>
      </c>
      <c r="B3" s="6" t="s">
        <v>469</v>
      </c>
      <c r="C3" s="6" t="s">
        <v>308</v>
      </c>
      <c r="D3" s="6" t="s">
        <v>347</v>
      </c>
      <c r="E3" s="7" t="s">
        <v>142</v>
      </c>
      <c r="F3" s="7" t="s">
        <v>43</v>
      </c>
      <c r="G3" s="7" t="s">
        <v>280</v>
      </c>
      <c r="H3" s="6" t="s">
        <v>416</v>
      </c>
      <c r="I3" s="7" t="s">
        <v>184</v>
      </c>
      <c r="J3" s="8" t="s">
        <v>16</v>
      </c>
      <c r="K3" s="8" t="s">
        <v>16</v>
      </c>
      <c r="L3" s="8"/>
      <c r="M3" s="9" t="str">
        <f>"62,5"</f>
        <v>62,5</v>
      </c>
      <c r="N3" s="36" t="str">
        <f>"62,5625"</f>
        <v>62,5625</v>
      </c>
      <c r="O3" s="6"/>
    </row>
    <row r="4" spans="1:24" s="3" customFormat="1">
      <c r="A4" s="7" t="s">
        <v>275</v>
      </c>
      <c r="B4" s="6" t="s">
        <v>470</v>
      </c>
      <c r="C4" s="6" t="s">
        <v>308</v>
      </c>
      <c r="D4" s="6" t="s">
        <v>348</v>
      </c>
      <c r="E4" s="7" t="s">
        <v>185</v>
      </c>
      <c r="F4" s="7" t="s">
        <v>43</v>
      </c>
      <c r="G4" s="7" t="s">
        <v>283</v>
      </c>
      <c r="H4" s="6" t="s">
        <v>416</v>
      </c>
      <c r="I4" s="7" t="s">
        <v>184</v>
      </c>
      <c r="J4" s="7" t="s">
        <v>16</v>
      </c>
      <c r="K4" s="8" t="s">
        <v>186</v>
      </c>
      <c r="L4" s="8"/>
      <c r="M4" s="9" t="str">
        <f>"65,0"</f>
        <v>65,0</v>
      </c>
      <c r="N4" s="36" t="str">
        <f>"66,6282"</f>
        <v>66,6282</v>
      </c>
      <c r="O4" s="6"/>
    </row>
    <row r="5" spans="1:24">
      <c r="A5" s="31">
        <v>1</v>
      </c>
      <c r="B5" s="6" t="s">
        <v>452</v>
      </c>
      <c r="C5" s="6" t="s">
        <v>308</v>
      </c>
      <c r="D5" s="6" t="s">
        <v>331</v>
      </c>
      <c r="E5" s="7" t="s">
        <v>187</v>
      </c>
      <c r="F5" s="7" t="s">
        <v>64</v>
      </c>
      <c r="G5" s="7" t="s">
        <v>280</v>
      </c>
      <c r="H5" s="6" t="s">
        <v>417</v>
      </c>
      <c r="I5" s="7" t="s">
        <v>67</v>
      </c>
      <c r="J5" s="7" t="s">
        <v>73</v>
      </c>
      <c r="K5" s="8" t="s">
        <v>143</v>
      </c>
      <c r="L5" s="8"/>
      <c r="M5" s="9" t="str">
        <f>"42,5"</f>
        <v>42,5</v>
      </c>
      <c r="N5" s="36" t="str">
        <f>"39,0979"</f>
        <v>39,0979</v>
      </c>
      <c r="O5" s="6"/>
    </row>
    <row r="6" spans="1:24">
      <c r="A6" s="31">
        <v>1</v>
      </c>
      <c r="B6" s="6" t="s">
        <v>471</v>
      </c>
      <c r="C6" s="6" t="s">
        <v>308</v>
      </c>
      <c r="D6" s="6" t="s">
        <v>349</v>
      </c>
      <c r="E6" s="7" t="s">
        <v>188</v>
      </c>
      <c r="F6" s="7" t="s">
        <v>44</v>
      </c>
      <c r="G6" s="7" t="s">
        <v>280</v>
      </c>
      <c r="H6" s="6" t="s">
        <v>416</v>
      </c>
      <c r="I6" s="7" t="s">
        <v>141</v>
      </c>
      <c r="J6" s="7" t="s">
        <v>189</v>
      </c>
      <c r="K6" s="8" t="s">
        <v>190</v>
      </c>
      <c r="L6" s="8"/>
      <c r="M6" s="9" t="str">
        <f>"107,5"</f>
        <v>107,5</v>
      </c>
      <c r="N6" s="36" t="str">
        <f>"92,4876"</f>
        <v>92,4876</v>
      </c>
      <c r="O6" s="6"/>
    </row>
    <row r="7" spans="1:24">
      <c r="A7" s="31">
        <v>1</v>
      </c>
      <c r="B7" s="6" t="s">
        <v>472</v>
      </c>
      <c r="C7" s="6" t="s">
        <v>308</v>
      </c>
      <c r="D7" s="6" t="s">
        <v>350</v>
      </c>
      <c r="E7" s="7" t="s">
        <v>191</v>
      </c>
      <c r="F7" s="7" t="s">
        <v>46</v>
      </c>
      <c r="G7" s="7" t="s">
        <v>280</v>
      </c>
      <c r="H7" s="6" t="s">
        <v>416</v>
      </c>
      <c r="I7" s="7" t="s">
        <v>20</v>
      </c>
      <c r="J7" s="7" t="s">
        <v>5</v>
      </c>
      <c r="K7" s="7" t="s">
        <v>148</v>
      </c>
      <c r="L7" s="8"/>
      <c r="M7" s="9" t="str">
        <f>"92,5"</f>
        <v>92,5</v>
      </c>
      <c r="N7" s="36" t="str">
        <f>"73,1952"</f>
        <v>73,1952</v>
      </c>
      <c r="O7" s="6"/>
    </row>
    <row r="8" spans="1:24">
      <c r="A8" s="31">
        <v>1</v>
      </c>
      <c r="B8" s="6" t="s">
        <v>473</v>
      </c>
      <c r="C8" s="6" t="s">
        <v>306</v>
      </c>
      <c r="D8" s="6" t="s">
        <v>351</v>
      </c>
      <c r="E8" s="7" t="s">
        <v>193</v>
      </c>
      <c r="F8" s="7" t="s">
        <v>117</v>
      </c>
      <c r="G8" s="7" t="s">
        <v>282</v>
      </c>
      <c r="H8" s="6" t="s">
        <v>416</v>
      </c>
      <c r="I8" s="7" t="s">
        <v>70</v>
      </c>
      <c r="J8" s="7" t="s">
        <v>71</v>
      </c>
      <c r="K8" s="8" t="s">
        <v>143</v>
      </c>
      <c r="L8" s="8"/>
      <c r="M8" s="9" t="str">
        <f>"45,0"</f>
        <v>45,0</v>
      </c>
      <c r="N8" s="36" t="str">
        <f>"59,5957"</f>
        <v>59,5957</v>
      </c>
      <c r="O8" s="6"/>
    </row>
    <row r="9" spans="1:24">
      <c r="A9" s="31">
        <v>2</v>
      </c>
      <c r="B9" s="6" t="s">
        <v>474</v>
      </c>
      <c r="C9" s="6" t="s">
        <v>306</v>
      </c>
      <c r="D9" s="6" t="s">
        <v>352</v>
      </c>
      <c r="E9" s="7" t="s">
        <v>195</v>
      </c>
      <c r="F9" s="7" t="s">
        <v>117</v>
      </c>
      <c r="G9" s="7" t="s">
        <v>282</v>
      </c>
      <c r="H9" s="6" t="s">
        <v>416</v>
      </c>
      <c r="I9" s="7" t="s">
        <v>196</v>
      </c>
      <c r="J9" s="7" t="s">
        <v>131</v>
      </c>
      <c r="K9" s="8" t="s">
        <v>136</v>
      </c>
      <c r="L9" s="8"/>
      <c r="M9" s="9" t="str">
        <f>"25,0"</f>
        <v>25,0</v>
      </c>
      <c r="N9" s="36" t="str">
        <f>"33,1087"</f>
        <v>33,1087</v>
      </c>
      <c r="O9" s="6"/>
    </row>
    <row r="10" spans="1:24">
      <c r="A10" s="31">
        <v>1</v>
      </c>
      <c r="B10" s="6" t="s">
        <v>475</v>
      </c>
      <c r="C10" s="6" t="s">
        <v>306</v>
      </c>
      <c r="D10" s="6" t="s">
        <v>353</v>
      </c>
      <c r="E10" s="7" t="s">
        <v>198</v>
      </c>
      <c r="F10" s="7" t="s">
        <v>43</v>
      </c>
      <c r="G10" s="7" t="s">
        <v>282</v>
      </c>
      <c r="H10" s="6" t="s">
        <v>416</v>
      </c>
      <c r="I10" s="7" t="s">
        <v>15</v>
      </c>
      <c r="J10" s="7" t="s">
        <v>16</v>
      </c>
      <c r="K10" s="7" t="s">
        <v>8</v>
      </c>
      <c r="L10" s="8"/>
      <c r="M10" s="9" t="str">
        <f>"70,0"</f>
        <v>70,0</v>
      </c>
      <c r="N10" s="36" t="str">
        <f>"60,3855"</f>
        <v>60,3855</v>
      </c>
      <c r="O10" s="6"/>
    </row>
    <row r="11" spans="1:24">
      <c r="A11" s="31">
        <v>1</v>
      </c>
      <c r="B11" s="6" t="s">
        <v>476</v>
      </c>
      <c r="C11" s="6" t="s">
        <v>306</v>
      </c>
      <c r="D11" s="6" t="s">
        <v>354</v>
      </c>
      <c r="E11" s="7" t="s">
        <v>200</v>
      </c>
      <c r="F11" s="7" t="s">
        <v>43</v>
      </c>
      <c r="G11" s="7" t="s">
        <v>280</v>
      </c>
      <c r="H11" s="6" t="s">
        <v>416</v>
      </c>
      <c r="I11" s="7" t="s">
        <v>6</v>
      </c>
      <c r="J11" s="7" t="s">
        <v>17</v>
      </c>
      <c r="K11" s="8" t="s">
        <v>190</v>
      </c>
      <c r="L11" s="8"/>
      <c r="M11" s="9" t="str">
        <f>"105,0"</f>
        <v>105,0</v>
      </c>
      <c r="N11" s="36" t="str">
        <f>"88,6148"</f>
        <v>88,6148</v>
      </c>
      <c r="O11" s="6"/>
    </row>
    <row r="12" spans="1:24">
      <c r="A12" s="31">
        <v>1</v>
      </c>
      <c r="B12" s="6" t="s">
        <v>456</v>
      </c>
      <c r="C12" s="6" t="s">
        <v>306</v>
      </c>
      <c r="D12" s="6" t="s">
        <v>335</v>
      </c>
      <c r="E12" s="7" t="s">
        <v>202</v>
      </c>
      <c r="F12" s="7" t="s">
        <v>44</v>
      </c>
      <c r="G12" s="7" t="s">
        <v>295</v>
      </c>
      <c r="H12" s="6" t="s">
        <v>417</v>
      </c>
      <c r="I12" s="7" t="s">
        <v>10</v>
      </c>
      <c r="J12" s="8" t="s">
        <v>5</v>
      </c>
      <c r="K12" s="7" t="s">
        <v>5</v>
      </c>
      <c r="L12" s="8"/>
      <c r="M12" s="9" t="str">
        <f>"90,0"</f>
        <v>90,0</v>
      </c>
      <c r="N12" s="36" t="str">
        <f>"62,9100"</f>
        <v>62,9100</v>
      </c>
      <c r="O12" s="6"/>
    </row>
    <row r="13" spans="1:24">
      <c r="A13" s="31">
        <v>1</v>
      </c>
      <c r="B13" s="6" t="s">
        <v>477</v>
      </c>
      <c r="C13" s="6" t="s">
        <v>306</v>
      </c>
      <c r="D13" s="6" t="s">
        <v>355</v>
      </c>
      <c r="E13" s="7" t="s">
        <v>204</v>
      </c>
      <c r="F13" s="7" t="s">
        <v>44</v>
      </c>
      <c r="G13" s="7" t="s">
        <v>280</v>
      </c>
      <c r="H13" s="6" t="s">
        <v>417</v>
      </c>
      <c r="I13" s="7" t="s">
        <v>205</v>
      </c>
      <c r="J13" s="7" t="s">
        <v>52</v>
      </c>
      <c r="K13" s="8" t="s">
        <v>166</v>
      </c>
      <c r="L13" s="8"/>
      <c r="M13" s="9" t="str">
        <f>"150,0"</f>
        <v>150,0</v>
      </c>
      <c r="N13" s="36" t="str">
        <f>"106,0650"</f>
        <v>106,0650</v>
      </c>
      <c r="O13" s="6"/>
    </row>
    <row r="14" spans="1:24">
      <c r="A14" s="31">
        <v>2</v>
      </c>
      <c r="B14" s="6" t="s">
        <v>478</v>
      </c>
      <c r="C14" s="6" t="s">
        <v>306</v>
      </c>
      <c r="D14" s="6" t="s">
        <v>356</v>
      </c>
      <c r="E14" s="7" t="s">
        <v>207</v>
      </c>
      <c r="F14" s="7" t="s">
        <v>44</v>
      </c>
      <c r="G14" s="15" t="s">
        <v>280</v>
      </c>
      <c r="H14" s="6" t="s">
        <v>416</v>
      </c>
      <c r="I14" s="8" t="s">
        <v>13</v>
      </c>
      <c r="J14" s="7" t="s">
        <v>13</v>
      </c>
      <c r="K14" s="8" t="s">
        <v>166</v>
      </c>
      <c r="L14" s="8"/>
      <c r="M14" s="9" t="str">
        <f>"145,0"</f>
        <v>145,0</v>
      </c>
      <c r="N14" s="36" t="str">
        <f>"103,3125"</f>
        <v>103,3125</v>
      </c>
      <c r="O14" s="6"/>
    </row>
    <row r="15" spans="1:24">
      <c r="A15" s="31">
        <v>3</v>
      </c>
      <c r="B15" s="6" t="s">
        <v>479</v>
      </c>
      <c r="C15" s="6" t="s">
        <v>306</v>
      </c>
      <c r="D15" s="6" t="s">
        <v>357</v>
      </c>
      <c r="E15" s="7" t="s">
        <v>209</v>
      </c>
      <c r="F15" s="7" t="s">
        <v>44</v>
      </c>
      <c r="G15" s="15" t="s">
        <v>280</v>
      </c>
      <c r="H15" s="6" t="s">
        <v>416</v>
      </c>
      <c r="I15" s="7" t="s">
        <v>96</v>
      </c>
      <c r="J15" s="7" t="s">
        <v>12</v>
      </c>
      <c r="K15" s="8" t="s">
        <v>161</v>
      </c>
      <c r="L15" s="8"/>
      <c r="M15" s="9" t="str">
        <f>"135,0"</f>
        <v>135,0</v>
      </c>
      <c r="N15" s="36" t="str">
        <f>"93,9803"</f>
        <v>93,9803</v>
      </c>
      <c r="O15" s="6"/>
    </row>
    <row r="16" spans="1:24">
      <c r="A16" s="31">
        <v>1</v>
      </c>
      <c r="B16" s="6" t="s">
        <v>480</v>
      </c>
      <c r="C16" s="6" t="s">
        <v>306</v>
      </c>
      <c r="D16" s="6" t="s">
        <v>358</v>
      </c>
      <c r="E16" s="7" t="s">
        <v>211</v>
      </c>
      <c r="F16" s="7" t="s">
        <v>44</v>
      </c>
      <c r="G16" s="15" t="s">
        <v>296</v>
      </c>
      <c r="H16" s="6" t="s">
        <v>422</v>
      </c>
      <c r="I16" s="7" t="s">
        <v>12</v>
      </c>
      <c r="J16" s="8" t="s">
        <v>51</v>
      </c>
      <c r="K16" s="53">
        <v>0</v>
      </c>
      <c r="L16" s="8"/>
      <c r="M16" s="9" t="str">
        <f>"135,0"</f>
        <v>135,0</v>
      </c>
      <c r="N16" s="36" t="str">
        <f>"127,8979"</f>
        <v>127,8979</v>
      </c>
      <c r="O16" s="6"/>
    </row>
    <row r="17" spans="1:15">
      <c r="A17" s="31">
        <v>1</v>
      </c>
      <c r="B17" s="6" t="s">
        <v>459</v>
      </c>
      <c r="C17" s="6" t="s">
        <v>306</v>
      </c>
      <c r="D17" s="6" t="s">
        <v>338</v>
      </c>
      <c r="E17" s="7" t="s">
        <v>209</v>
      </c>
      <c r="F17" s="7" t="s">
        <v>44</v>
      </c>
      <c r="G17" s="15" t="s">
        <v>297</v>
      </c>
      <c r="H17" s="6" t="s">
        <v>418</v>
      </c>
      <c r="I17" s="7" t="s">
        <v>20</v>
      </c>
      <c r="J17" s="7" t="s">
        <v>5</v>
      </c>
      <c r="K17" s="7" t="s">
        <v>6</v>
      </c>
      <c r="L17" s="8"/>
      <c r="M17" s="9" t="str">
        <f>"95,0"</f>
        <v>95,0</v>
      </c>
      <c r="N17" s="36" t="str">
        <f>"95,8947"</f>
        <v>95,8947</v>
      </c>
      <c r="O17" s="6"/>
    </row>
    <row r="18" spans="1:15">
      <c r="A18" s="31">
        <v>1</v>
      </c>
      <c r="B18" s="6" t="s">
        <v>481</v>
      </c>
      <c r="C18" s="6" t="s">
        <v>306</v>
      </c>
      <c r="D18" s="6" t="s">
        <v>359</v>
      </c>
      <c r="E18" s="7" t="s">
        <v>214</v>
      </c>
      <c r="F18" s="7" t="s">
        <v>46</v>
      </c>
      <c r="G18" s="15" t="s">
        <v>280</v>
      </c>
      <c r="H18" s="6" t="s">
        <v>417</v>
      </c>
      <c r="I18" s="7" t="s">
        <v>52</v>
      </c>
      <c r="J18" s="7" t="s">
        <v>53</v>
      </c>
      <c r="K18" s="8" t="s">
        <v>35</v>
      </c>
      <c r="L18" s="8"/>
      <c r="M18" s="9" t="str">
        <f>"157,5"</f>
        <v>157,5</v>
      </c>
      <c r="N18" s="36" t="str">
        <f>"102,3356"</f>
        <v>102,3356</v>
      </c>
      <c r="O18" s="6"/>
    </row>
    <row r="19" spans="1:15">
      <c r="A19" s="31">
        <v>2</v>
      </c>
      <c r="B19" s="6" t="s">
        <v>482</v>
      </c>
      <c r="C19" s="6" t="s">
        <v>306</v>
      </c>
      <c r="D19" s="6" t="s">
        <v>360</v>
      </c>
      <c r="E19" s="7" t="s">
        <v>216</v>
      </c>
      <c r="F19" s="7" t="s">
        <v>46</v>
      </c>
      <c r="G19" s="15" t="s">
        <v>280</v>
      </c>
      <c r="H19" s="6" t="s">
        <v>468</v>
      </c>
      <c r="I19" s="7" t="s">
        <v>52</v>
      </c>
      <c r="J19" s="7" t="s">
        <v>82</v>
      </c>
      <c r="K19" s="53">
        <v>0</v>
      </c>
      <c r="L19" s="8"/>
      <c r="M19" s="9" t="str">
        <f>"155,0"</f>
        <v>155,0</v>
      </c>
      <c r="N19" s="36" t="str">
        <f>"100,8740"</f>
        <v>100,8740</v>
      </c>
      <c r="O19" s="6"/>
    </row>
    <row r="20" spans="1:15">
      <c r="A20" s="31">
        <v>3</v>
      </c>
      <c r="B20" s="6" t="s">
        <v>483</v>
      </c>
      <c r="C20" s="6" t="s">
        <v>306</v>
      </c>
      <c r="D20" s="6" t="s">
        <v>361</v>
      </c>
      <c r="E20" s="7" t="s">
        <v>154</v>
      </c>
      <c r="F20" s="7" t="s">
        <v>46</v>
      </c>
      <c r="G20" s="15" t="s">
        <v>280</v>
      </c>
      <c r="H20" s="6" t="s">
        <v>416</v>
      </c>
      <c r="I20" s="7" t="s">
        <v>52</v>
      </c>
      <c r="J20" s="7" t="s">
        <v>82</v>
      </c>
      <c r="K20" s="8" t="s">
        <v>35</v>
      </c>
      <c r="L20" s="8"/>
      <c r="M20" s="9" t="str">
        <f>"155,0"</f>
        <v>155,0</v>
      </c>
      <c r="N20" s="36" t="str">
        <f>"100,3082"</f>
        <v>100,3082</v>
      </c>
      <c r="O20" s="6"/>
    </row>
    <row r="21" spans="1:15">
      <c r="A21" s="31">
        <v>1</v>
      </c>
      <c r="B21" s="6" t="s">
        <v>484</v>
      </c>
      <c r="C21" s="6" t="s">
        <v>306</v>
      </c>
      <c r="D21" s="6" t="s">
        <v>362</v>
      </c>
      <c r="E21" s="7" t="s">
        <v>219</v>
      </c>
      <c r="F21" s="7" t="s">
        <v>46</v>
      </c>
      <c r="G21" s="15" t="s">
        <v>298</v>
      </c>
      <c r="H21" s="6" t="s">
        <v>416</v>
      </c>
      <c r="I21" s="7" t="s">
        <v>21</v>
      </c>
      <c r="J21" s="7" t="s">
        <v>18</v>
      </c>
      <c r="K21" s="7" t="s">
        <v>90</v>
      </c>
      <c r="L21" s="8"/>
      <c r="M21" s="9" t="str">
        <f>"120,0"</f>
        <v>120,0</v>
      </c>
      <c r="N21" s="36" t="str">
        <f>"121,7057"</f>
        <v>121,7057</v>
      </c>
      <c r="O21" s="6"/>
    </row>
    <row r="22" spans="1:15">
      <c r="A22" s="31">
        <v>1</v>
      </c>
      <c r="B22" s="6" t="s">
        <v>485</v>
      </c>
      <c r="C22" s="6" t="s">
        <v>306</v>
      </c>
      <c r="D22" s="6" t="s">
        <v>363</v>
      </c>
      <c r="E22" s="7" t="s">
        <v>154</v>
      </c>
      <c r="F22" s="7" t="s">
        <v>46</v>
      </c>
      <c r="G22" s="15" t="s">
        <v>299</v>
      </c>
      <c r="H22" s="6" t="s">
        <v>421</v>
      </c>
      <c r="I22" s="7" t="s">
        <v>15</v>
      </c>
      <c r="J22" s="7" t="s">
        <v>8</v>
      </c>
      <c r="K22" s="7" t="s">
        <v>10</v>
      </c>
      <c r="L22" s="8"/>
      <c r="M22" s="9" t="str">
        <f>"80,0"</f>
        <v>80,0</v>
      </c>
      <c r="N22" s="36" t="str">
        <f>"103,8029"</f>
        <v>103,8029</v>
      </c>
      <c r="O22" s="6"/>
    </row>
    <row r="23" spans="1:15">
      <c r="A23" s="31">
        <v>1</v>
      </c>
      <c r="B23" s="6" t="s">
        <v>486</v>
      </c>
      <c r="C23" s="6" t="s">
        <v>306</v>
      </c>
      <c r="D23" s="6" t="s">
        <v>364</v>
      </c>
      <c r="E23" s="7" t="s">
        <v>222</v>
      </c>
      <c r="F23" s="7" t="s">
        <v>46</v>
      </c>
      <c r="G23" s="7" t="s">
        <v>300</v>
      </c>
      <c r="H23" s="6" t="s">
        <v>416</v>
      </c>
      <c r="I23" s="7" t="s">
        <v>9</v>
      </c>
      <c r="J23" s="7" t="s">
        <v>10</v>
      </c>
      <c r="K23" s="7" t="s">
        <v>146</v>
      </c>
      <c r="L23" s="8"/>
      <c r="M23" s="9" t="str">
        <f>"82,5"</f>
        <v>82,5</v>
      </c>
      <c r="N23" s="36" t="str">
        <f>"113,3053"</f>
        <v>113,3053</v>
      </c>
      <c r="O23" s="6"/>
    </row>
    <row r="24" spans="1:15">
      <c r="A24" s="31">
        <v>1</v>
      </c>
      <c r="B24" s="6" t="s">
        <v>487</v>
      </c>
      <c r="C24" s="6" t="s">
        <v>306</v>
      </c>
      <c r="D24" s="6" t="s">
        <v>365</v>
      </c>
      <c r="E24" s="7" t="s">
        <v>224</v>
      </c>
      <c r="F24" s="7" t="s">
        <v>60</v>
      </c>
      <c r="G24" s="15" t="s">
        <v>281</v>
      </c>
      <c r="H24" s="6" t="s">
        <v>416</v>
      </c>
      <c r="I24" s="7" t="s">
        <v>51</v>
      </c>
      <c r="J24" s="7" t="s">
        <v>166</v>
      </c>
      <c r="K24" s="7" t="s">
        <v>35</v>
      </c>
      <c r="L24" s="8"/>
      <c r="M24" s="9" t="str">
        <f>"160,0"</f>
        <v>160,0</v>
      </c>
      <c r="N24" s="36" t="str">
        <f>"98,6320"</f>
        <v>98,6320</v>
      </c>
      <c r="O24" s="6"/>
    </row>
    <row r="25" spans="1:15">
      <c r="A25" s="31">
        <v>1</v>
      </c>
      <c r="B25" s="6" t="s">
        <v>488</v>
      </c>
      <c r="C25" s="6" t="s">
        <v>306</v>
      </c>
      <c r="D25" s="6" t="s">
        <v>366</v>
      </c>
      <c r="E25" s="7" t="s">
        <v>89</v>
      </c>
      <c r="F25" s="7" t="s">
        <v>60</v>
      </c>
      <c r="G25" s="15" t="s">
        <v>280</v>
      </c>
      <c r="H25" s="6" t="s">
        <v>416</v>
      </c>
      <c r="I25" s="7" t="s">
        <v>165</v>
      </c>
      <c r="J25" s="8" t="s">
        <v>28</v>
      </c>
      <c r="K25" s="7" t="s">
        <v>28</v>
      </c>
      <c r="L25" s="8"/>
      <c r="M25" s="9" t="str">
        <f>"182,5"</f>
        <v>182,5</v>
      </c>
      <c r="N25" s="36" t="str">
        <f>"113,4694"</f>
        <v>113,4694</v>
      </c>
      <c r="O25" s="6"/>
    </row>
    <row r="26" spans="1:15">
      <c r="A26" s="31">
        <v>2</v>
      </c>
      <c r="B26" s="6" t="s">
        <v>463</v>
      </c>
      <c r="C26" s="6" t="s">
        <v>306</v>
      </c>
      <c r="D26" s="6" t="s">
        <v>342</v>
      </c>
      <c r="E26" s="7" t="s">
        <v>98</v>
      </c>
      <c r="F26" s="7" t="s">
        <v>60</v>
      </c>
      <c r="G26" s="15" t="s">
        <v>280</v>
      </c>
      <c r="H26" s="6" t="s">
        <v>416</v>
      </c>
      <c r="I26" s="7" t="s">
        <v>35</v>
      </c>
      <c r="J26" s="7" t="s">
        <v>105</v>
      </c>
      <c r="K26" s="7" t="s">
        <v>106</v>
      </c>
      <c r="L26" s="8"/>
      <c r="M26" s="9" t="str">
        <f>"167,5"</f>
        <v>167,5</v>
      </c>
      <c r="N26" s="36" t="str">
        <f>"102,7361"</f>
        <v>102,7361</v>
      </c>
      <c r="O26" s="6"/>
    </row>
    <row r="27" spans="1:15">
      <c r="A27" s="31">
        <v>3</v>
      </c>
      <c r="B27" s="6" t="s">
        <v>489</v>
      </c>
      <c r="C27" s="6" t="s">
        <v>306</v>
      </c>
      <c r="D27" s="6" t="s">
        <v>367</v>
      </c>
      <c r="E27" s="7" t="s">
        <v>228</v>
      </c>
      <c r="F27" s="7" t="s">
        <v>60</v>
      </c>
      <c r="G27" s="15" t="s">
        <v>280</v>
      </c>
      <c r="H27" s="6" t="s">
        <v>417</v>
      </c>
      <c r="I27" s="7" t="s">
        <v>51</v>
      </c>
      <c r="J27" s="7" t="s">
        <v>82</v>
      </c>
      <c r="K27" s="8" t="s">
        <v>83</v>
      </c>
      <c r="L27" s="8"/>
      <c r="M27" s="9" t="str">
        <f>"155,0"</f>
        <v>155,0</v>
      </c>
      <c r="N27" s="36" t="str">
        <f>"95,2552"</f>
        <v>95,2552</v>
      </c>
      <c r="O27" s="6"/>
    </row>
    <row r="28" spans="1:15">
      <c r="A28" s="31">
        <v>4</v>
      </c>
      <c r="B28" s="6" t="s">
        <v>490</v>
      </c>
      <c r="C28" s="6" t="s">
        <v>306</v>
      </c>
      <c r="D28" s="6" t="s">
        <v>368</v>
      </c>
      <c r="E28" s="7" t="s">
        <v>230</v>
      </c>
      <c r="F28" s="7" t="s">
        <v>60</v>
      </c>
      <c r="G28" s="15" t="s">
        <v>280</v>
      </c>
      <c r="H28" s="6" t="s">
        <v>422</v>
      </c>
      <c r="I28" s="7" t="s">
        <v>179</v>
      </c>
      <c r="J28" s="8" t="s">
        <v>12</v>
      </c>
      <c r="K28" s="8" t="s">
        <v>12</v>
      </c>
      <c r="L28" s="8"/>
      <c r="M28" s="9" t="str">
        <f>"132,5"</f>
        <v>132,5</v>
      </c>
      <c r="N28" s="36" t="str">
        <f>"81,4742"</f>
        <v>81,4742</v>
      </c>
      <c r="O28" s="6"/>
    </row>
    <row r="29" spans="1:15">
      <c r="A29" s="31"/>
      <c r="B29" s="6" t="s">
        <v>491</v>
      </c>
      <c r="C29" s="6" t="s">
        <v>306</v>
      </c>
      <c r="D29" s="6" t="s">
        <v>369</v>
      </c>
      <c r="E29" s="7" t="s">
        <v>231</v>
      </c>
      <c r="F29" s="7" t="s">
        <v>60</v>
      </c>
      <c r="G29" s="15" t="s">
        <v>280</v>
      </c>
      <c r="H29" s="6" t="s">
        <v>416</v>
      </c>
      <c r="I29" s="8" t="s">
        <v>179</v>
      </c>
      <c r="J29" s="8" t="s">
        <v>179</v>
      </c>
      <c r="K29" s="8" t="s">
        <v>179</v>
      </c>
      <c r="L29" s="8"/>
      <c r="M29" s="9" t="str">
        <f>"0.00"</f>
        <v>0.00</v>
      </c>
      <c r="N29" s="36"/>
      <c r="O29" s="6"/>
    </row>
    <row r="30" spans="1:15">
      <c r="A30" s="31">
        <v>1</v>
      </c>
      <c r="B30" s="6" t="s">
        <v>488</v>
      </c>
      <c r="C30" s="6" t="s">
        <v>306</v>
      </c>
      <c r="D30" s="6" t="s">
        <v>366</v>
      </c>
      <c r="E30" s="7" t="s">
        <v>89</v>
      </c>
      <c r="F30" s="7" t="s">
        <v>60</v>
      </c>
      <c r="G30" s="15" t="s">
        <v>284</v>
      </c>
      <c r="H30" s="6" t="s">
        <v>416</v>
      </c>
      <c r="I30" s="7" t="s">
        <v>165</v>
      </c>
      <c r="J30" s="8" t="s">
        <v>28</v>
      </c>
      <c r="K30" s="7" t="s">
        <v>28</v>
      </c>
      <c r="L30" s="8"/>
      <c r="M30" s="9" t="str">
        <f>"182,5"</f>
        <v>182,5</v>
      </c>
      <c r="N30" s="36" t="str">
        <f>"136,6171"</f>
        <v>136,6171</v>
      </c>
      <c r="O30" s="6"/>
    </row>
    <row r="31" spans="1:15">
      <c r="A31" s="31"/>
      <c r="B31" s="6" t="s">
        <v>492</v>
      </c>
      <c r="C31" s="6" t="s">
        <v>306</v>
      </c>
      <c r="D31" s="6" t="s">
        <v>370</v>
      </c>
      <c r="E31" s="7" t="s">
        <v>232</v>
      </c>
      <c r="F31" s="7" t="s">
        <v>60</v>
      </c>
      <c r="G31" s="15" t="s">
        <v>297</v>
      </c>
      <c r="H31" s="6" t="s">
        <v>416</v>
      </c>
      <c r="I31" s="8" t="s">
        <v>90</v>
      </c>
      <c r="J31" s="8" t="s">
        <v>90</v>
      </c>
      <c r="K31" s="8" t="s">
        <v>90</v>
      </c>
      <c r="L31" s="8"/>
      <c r="M31" s="9" t="str">
        <f>"0.00"</f>
        <v>0.00</v>
      </c>
      <c r="N31" s="36"/>
      <c r="O31" s="6"/>
    </row>
    <row r="32" spans="1:15">
      <c r="A32" s="31">
        <v>1</v>
      </c>
      <c r="B32" s="6" t="s">
        <v>493</v>
      </c>
      <c r="C32" s="6" t="s">
        <v>306</v>
      </c>
      <c r="D32" s="6" t="s">
        <v>371</v>
      </c>
      <c r="E32" s="7" t="s">
        <v>234</v>
      </c>
      <c r="F32" s="7" t="s">
        <v>49</v>
      </c>
      <c r="G32" s="15" t="s">
        <v>282</v>
      </c>
      <c r="H32" s="6" t="s">
        <v>416</v>
      </c>
      <c r="I32" s="7" t="s">
        <v>16</v>
      </c>
      <c r="J32" s="8" t="s">
        <v>8</v>
      </c>
      <c r="K32" s="8" t="s">
        <v>8</v>
      </c>
      <c r="L32" s="8"/>
      <c r="M32" s="9" t="str">
        <f>"65,0"</f>
        <v>65,0</v>
      </c>
      <c r="N32" s="36" t="str">
        <f>"38,9773"</f>
        <v>38,9773</v>
      </c>
      <c r="O32" s="6"/>
    </row>
    <row r="33" spans="1:15">
      <c r="A33" s="31">
        <v>1</v>
      </c>
      <c r="B33" s="6" t="s">
        <v>464</v>
      </c>
      <c r="C33" s="6" t="s">
        <v>306</v>
      </c>
      <c r="D33" s="6" t="s">
        <v>343</v>
      </c>
      <c r="E33" s="7" t="s">
        <v>236</v>
      </c>
      <c r="F33" s="7" t="s">
        <v>49</v>
      </c>
      <c r="G33" s="15" t="s">
        <v>281</v>
      </c>
      <c r="H33" s="6" t="s">
        <v>416</v>
      </c>
      <c r="I33" s="7" t="s">
        <v>51</v>
      </c>
      <c r="J33" s="7" t="s">
        <v>13</v>
      </c>
      <c r="K33" s="7" t="s">
        <v>52</v>
      </c>
      <c r="L33" s="8"/>
      <c r="M33" s="9" t="str">
        <f>"150,0"</f>
        <v>150,0</v>
      </c>
      <c r="N33" s="36" t="str">
        <f>"89,3775"</f>
        <v>89,3775</v>
      </c>
      <c r="O33" s="6"/>
    </row>
    <row r="34" spans="1:15">
      <c r="A34" s="31">
        <v>1</v>
      </c>
      <c r="B34" s="6" t="s">
        <v>494</v>
      </c>
      <c r="C34" s="6" t="s">
        <v>306</v>
      </c>
      <c r="D34" s="6" t="s">
        <v>372</v>
      </c>
      <c r="E34" s="7" t="s">
        <v>238</v>
      </c>
      <c r="F34" s="7" t="s">
        <v>49</v>
      </c>
      <c r="G34" s="15" t="s">
        <v>280</v>
      </c>
      <c r="H34" s="6" t="s">
        <v>416</v>
      </c>
      <c r="I34" s="7" t="s">
        <v>35</v>
      </c>
      <c r="J34" s="8" t="s">
        <v>105</v>
      </c>
      <c r="K34" s="7" t="s">
        <v>105</v>
      </c>
      <c r="L34" s="8"/>
      <c r="M34" s="9" t="str">
        <f>"165,0"</f>
        <v>165,0</v>
      </c>
      <c r="N34" s="36" t="str">
        <f>"96,6653"</f>
        <v>96,6653</v>
      </c>
      <c r="O34" s="6"/>
    </row>
    <row r="35" spans="1:15">
      <c r="A35" s="31">
        <v>2</v>
      </c>
      <c r="B35" s="6" t="s">
        <v>495</v>
      </c>
      <c r="C35" s="6" t="s">
        <v>306</v>
      </c>
      <c r="D35" s="6" t="s">
        <v>373</v>
      </c>
      <c r="E35" s="7" t="s">
        <v>240</v>
      </c>
      <c r="F35" s="7" t="s">
        <v>49</v>
      </c>
      <c r="G35" s="15" t="s">
        <v>280</v>
      </c>
      <c r="H35" s="6" t="s">
        <v>418</v>
      </c>
      <c r="I35" s="7" t="s">
        <v>82</v>
      </c>
      <c r="J35" s="7" t="s">
        <v>35</v>
      </c>
      <c r="K35" s="7" t="s">
        <v>83</v>
      </c>
      <c r="L35" s="8"/>
      <c r="M35" s="9" t="str">
        <f>"162,5"</f>
        <v>162,5</v>
      </c>
      <c r="N35" s="36" t="str">
        <f>"98,6538"</f>
        <v>98,6538</v>
      </c>
      <c r="O35" s="6"/>
    </row>
    <row r="36" spans="1:15">
      <c r="A36" s="31">
        <v>3</v>
      </c>
      <c r="B36" s="6" t="s">
        <v>442</v>
      </c>
      <c r="C36" s="6" t="s">
        <v>306</v>
      </c>
      <c r="D36" s="6" t="s">
        <v>324</v>
      </c>
      <c r="E36" s="7" t="s">
        <v>164</v>
      </c>
      <c r="F36" s="7" t="s">
        <v>49</v>
      </c>
      <c r="G36" s="15" t="s">
        <v>280</v>
      </c>
      <c r="H36" s="6" t="s">
        <v>416</v>
      </c>
      <c r="I36" s="7" t="s">
        <v>53</v>
      </c>
      <c r="J36" s="7" t="s">
        <v>83</v>
      </c>
      <c r="K36" s="8" t="s">
        <v>106</v>
      </c>
      <c r="L36" s="8"/>
      <c r="M36" s="9" t="str">
        <f>"162,5"</f>
        <v>162,5</v>
      </c>
      <c r="N36" s="36" t="str">
        <f>"95,7288"</f>
        <v>95,7288</v>
      </c>
      <c r="O36" s="6"/>
    </row>
    <row r="37" spans="1:15">
      <c r="A37" s="31">
        <v>1</v>
      </c>
      <c r="B37" s="6" t="s">
        <v>496</v>
      </c>
      <c r="C37" s="6" t="s">
        <v>306</v>
      </c>
      <c r="D37" s="6" t="s">
        <v>374</v>
      </c>
      <c r="E37" s="7" t="s">
        <v>22</v>
      </c>
      <c r="F37" s="7" t="s">
        <v>49</v>
      </c>
      <c r="G37" s="15" t="s">
        <v>283</v>
      </c>
      <c r="H37" s="6" t="s">
        <v>416</v>
      </c>
      <c r="I37" s="7" t="s">
        <v>205</v>
      </c>
      <c r="J37" s="8" t="s">
        <v>52</v>
      </c>
      <c r="K37" s="8" t="s">
        <v>52</v>
      </c>
      <c r="L37" s="8"/>
      <c r="M37" s="9" t="str">
        <f>"147,5"</f>
        <v>147,5</v>
      </c>
      <c r="N37" s="36" t="str">
        <f>"89,4671"</f>
        <v>89,4671</v>
      </c>
      <c r="O37" s="6"/>
    </row>
    <row r="38" spans="1:15">
      <c r="A38" s="31">
        <v>1</v>
      </c>
      <c r="B38" s="6" t="s">
        <v>443</v>
      </c>
      <c r="C38" s="6" t="s">
        <v>306</v>
      </c>
      <c r="D38" s="6" t="s">
        <v>325</v>
      </c>
      <c r="E38" s="7" t="s">
        <v>169</v>
      </c>
      <c r="F38" s="7" t="s">
        <v>49</v>
      </c>
      <c r="G38" s="15" t="s">
        <v>285</v>
      </c>
      <c r="H38" s="6" t="s">
        <v>419</v>
      </c>
      <c r="I38" s="7" t="s">
        <v>18</v>
      </c>
      <c r="J38" s="7" t="s">
        <v>90</v>
      </c>
      <c r="K38" s="8" t="s">
        <v>170</v>
      </c>
      <c r="L38" s="8"/>
      <c r="M38" s="9" t="str">
        <f>"120,0"</f>
        <v>120,0</v>
      </c>
      <c r="N38" s="36" t="str">
        <f>"126,0198"</f>
        <v>126,0198</v>
      </c>
      <c r="O38" s="6"/>
    </row>
    <row r="39" spans="1:15">
      <c r="A39" s="31">
        <v>1</v>
      </c>
      <c r="B39" s="6" t="s">
        <v>497</v>
      </c>
      <c r="C39" s="6" t="s">
        <v>306</v>
      </c>
      <c r="D39" s="6" t="s">
        <v>375</v>
      </c>
      <c r="E39" s="7" t="s">
        <v>243</v>
      </c>
      <c r="F39" s="7" t="s">
        <v>121</v>
      </c>
      <c r="G39" s="15" t="s">
        <v>280</v>
      </c>
      <c r="H39" s="6" t="s">
        <v>416</v>
      </c>
      <c r="I39" s="7" t="s">
        <v>36</v>
      </c>
      <c r="J39" s="7" t="s">
        <v>27</v>
      </c>
      <c r="K39" s="8" t="s">
        <v>78</v>
      </c>
      <c r="L39" s="8"/>
      <c r="M39" s="9" t="str">
        <f>"180,0"</f>
        <v>180,0</v>
      </c>
      <c r="N39" s="36" t="str">
        <f>"102,5190"</f>
        <v>102,5190</v>
      </c>
      <c r="O39" s="6"/>
    </row>
    <row r="40" spans="1:15">
      <c r="A40" s="31">
        <v>2</v>
      </c>
      <c r="B40" s="6" t="s">
        <v>498</v>
      </c>
      <c r="C40" s="6" t="s">
        <v>306</v>
      </c>
      <c r="D40" s="6" t="s">
        <v>376</v>
      </c>
      <c r="E40" s="7" t="s">
        <v>245</v>
      </c>
      <c r="F40" s="7" t="s">
        <v>121</v>
      </c>
      <c r="G40" s="15" t="s">
        <v>280</v>
      </c>
      <c r="H40" s="6" t="s">
        <v>421</v>
      </c>
      <c r="I40" s="7" t="s">
        <v>83</v>
      </c>
      <c r="J40" s="7" t="s">
        <v>36</v>
      </c>
      <c r="K40" s="7" t="s">
        <v>27</v>
      </c>
      <c r="L40" s="8"/>
      <c r="M40" s="9" t="str">
        <f>"180,0"</f>
        <v>180,0</v>
      </c>
      <c r="N40" s="36" t="str">
        <f>"102,0150"</f>
        <v>102,0150</v>
      </c>
      <c r="O40" s="6"/>
    </row>
    <row r="41" spans="1:15">
      <c r="A41" s="31">
        <v>1</v>
      </c>
      <c r="B41" s="6" t="s">
        <v>467</v>
      </c>
      <c r="C41" s="6" t="s">
        <v>306</v>
      </c>
      <c r="D41" s="6" t="s">
        <v>346</v>
      </c>
      <c r="E41" s="7" t="s">
        <v>247</v>
      </c>
      <c r="F41" s="7" t="s">
        <v>121</v>
      </c>
      <c r="G41" s="15" t="s">
        <v>301</v>
      </c>
      <c r="H41" s="6" t="s">
        <v>421</v>
      </c>
      <c r="I41" s="7" t="s">
        <v>13</v>
      </c>
      <c r="J41" s="8" t="s">
        <v>82</v>
      </c>
      <c r="K41" s="8" t="s">
        <v>82</v>
      </c>
      <c r="L41" s="8"/>
      <c r="M41" s="9" t="str">
        <f>"145,0"</f>
        <v>145,0</v>
      </c>
      <c r="N41" s="36" t="str">
        <f>"89,5920"</f>
        <v>89,5920</v>
      </c>
      <c r="O41" s="6"/>
    </row>
    <row r="42" spans="1:15">
      <c r="A42" s="31">
        <v>1</v>
      </c>
      <c r="B42" s="6" t="s">
        <v>499</v>
      </c>
      <c r="C42" s="6" t="s">
        <v>306</v>
      </c>
      <c r="D42" s="6" t="s">
        <v>377</v>
      </c>
      <c r="E42" s="7" t="s">
        <v>249</v>
      </c>
      <c r="F42" s="7" t="s">
        <v>123</v>
      </c>
      <c r="G42" s="15" t="s">
        <v>298</v>
      </c>
      <c r="H42" s="6" t="s">
        <v>416</v>
      </c>
      <c r="I42" s="7" t="s">
        <v>10</v>
      </c>
      <c r="J42" s="7" t="s">
        <v>5</v>
      </c>
      <c r="K42" s="53">
        <v>0</v>
      </c>
      <c r="L42" s="8"/>
      <c r="M42" s="9" t="str">
        <f>"90,0"</f>
        <v>90,0</v>
      </c>
      <c r="N42" s="36" t="str">
        <f>"72,8071"</f>
        <v>72,8071</v>
      </c>
      <c r="O42" s="6"/>
    </row>
    <row r="43" spans="1:15">
      <c r="A43" s="31"/>
      <c r="B43" s="6" t="s">
        <v>500</v>
      </c>
      <c r="C43" s="6" t="s">
        <v>306</v>
      </c>
      <c r="D43" s="6" t="s">
        <v>378</v>
      </c>
      <c r="E43" s="7" t="s">
        <v>250</v>
      </c>
      <c r="F43" s="7" t="s">
        <v>126</v>
      </c>
      <c r="G43" s="15" t="s">
        <v>281</v>
      </c>
      <c r="H43" s="6" t="s">
        <v>416</v>
      </c>
      <c r="I43" s="8" t="s">
        <v>106</v>
      </c>
      <c r="J43" s="8" t="s">
        <v>251</v>
      </c>
      <c r="K43" s="8" t="s">
        <v>251</v>
      </c>
      <c r="L43" s="8"/>
      <c r="M43" s="9" t="str">
        <f>"0.00"</f>
        <v>0.00</v>
      </c>
      <c r="N43" s="36"/>
      <c r="O43" s="6"/>
    </row>
    <row r="44" spans="1:15">
      <c r="A44" s="31"/>
      <c r="B44" s="6" t="s">
        <v>501</v>
      </c>
      <c r="C44" s="6" t="s">
        <v>306</v>
      </c>
      <c r="D44" s="6" t="s">
        <v>379</v>
      </c>
      <c r="E44" s="7" t="s">
        <v>252</v>
      </c>
      <c r="F44" s="7" t="s">
        <v>126</v>
      </c>
      <c r="G44" s="15" t="s">
        <v>301</v>
      </c>
      <c r="H44" s="6" t="s">
        <v>416</v>
      </c>
      <c r="I44" s="8" t="s">
        <v>11</v>
      </c>
      <c r="J44" s="8" t="s">
        <v>11</v>
      </c>
      <c r="K44" s="8" t="s">
        <v>11</v>
      </c>
      <c r="L44" s="8"/>
      <c r="M44" s="9" t="str">
        <f>"0.00"</f>
        <v>0.00</v>
      </c>
      <c r="N44" s="36"/>
      <c r="O44" s="6"/>
    </row>
    <row r="46" spans="1:15">
      <c r="B46" s="6"/>
    </row>
    <row r="47" spans="1:15">
      <c r="B47" s="6"/>
    </row>
    <row r="48" spans="1:15">
      <c r="B48" s="6"/>
    </row>
    <row r="49" spans="2:7">
      <c r="B49" s="6"/>
    </row>
    <row r="50" spans="2:7">
      <c r="B50" s="6"/>
    </row>
    <row r="51" spans="2:7">
      <c r="B51" s="6"/>
    </row>
    <row r="52" spans="2:7">
      <c r="B52" s="6"/>
    </row>
    <row r="53" spans="2:7">
      <c r="B53" s="6"/>
    </row>
    <row r="54" spans="2:7">
      <c r="B54" s="6"/>
    </row>
    <row r="55" spans="2:7">
      <c r="B55" s="6"/>
      <c r="C55" s="13"/>
      <c r="D55" s="13"/>
    </row>
    <row r="56" spans="2:7">
      <c r="B56" s="6"/>
      <c r="C56" s="14"/>
      <c r="D56" s="13"/>
    </row>
    <row r="57" spans="2:7">
      <c r="B57" s="6"/>
      <c r="C57" s="15"/>
      <c r="D57" s="21"/>
      <c r="E57" s="15"/>
      <c r="F57" s="15"/>
      <c r="G57" s="12"/>
    </row>
    <row r="58" spans="2:7">
      <c r="B58" s="6"/>
      <c r="C58" s="11"/>
    </row>
    <row r="59" spans="2:7">
      <c r="B59" s="6"/>
      <c r="C59" s="11"/>
    </row>
    <row r="60" spans="2:7">
      <c r="B60" s="6"/>
      <c r="C60" s="11"/>
    </row>
    <row r="61" spans="2:7">
      <c r="B61" s="6"/>
      <c r="C61" s="11"/>
    </row>
    <row r="62" spans="2:7">
      <c r="B62" s="6"/>
    </row>
    <row r="63" spans="2:7">
      <c r="B63" s="6"/>
      <c r="C63" s="14"/>
      <c r="D63" s="13"/>
    </row>
    <row r="64" spans="2:7">
      <c r="B64" s="6"/>
      <c r="C64" s="15"/>
      <c r="D64" s="21"/>
      <c r="E64" s="15"/>
      <c r="F64" s="15"/>
      <c r="G64" s="12"/>
    </row>
    <row r="65" spans="2:7">
      <c r="B65" s="6"/>
      <c r="C65" s="11"/>
    </row>
    <row r="68" spans="2:7">
      <c r="B68" s="13"/>
      <c r="C68" s="13"/>
      <c r="D68" s="13"/>
    </row>
    <row r="69" spans="2:7">
      <c r="B69" s="14"/>
      <c r="C69" s="14"/>
      <c r="D69" s="13" t="s">
        <v>38</v>
      </c>
    </row>
    <row r="70" spans="2:7">
      <c r="B70" s="15" t="s">
        <v>0</v>
      </c>
      <c r="C70" s="15"/>
      <c r="D70" s="21" t="s">
        <v>39</v>
      </c>
      <c r="E70" s="15" t="s">
        <v>40</v>
      </c>
      <c r="F70" s="15"/>
      <c r="G70" s="12"/>
    </row>
    <row r="71" spans="2:7">
      <c r="B71" s="11" t="s">
        <v>201</v>
      </c>
      <c r="C71" s="11"/>
      <c r="D71" s="2" t="s">
        <v>42</v>
      </c>
      <c r="E71" s="3" t="s">
        <v>44</v>
      </c>
    </row>
    <row r="72" spans="2:7">
      <c r="B72" s="11" t="s">
        <v>197</v>
      </c>
      <c r="C72" s="11"/>
      <c r="D72" s="2" t="s">
        <v>118</v>
      </c>
      <c r="E72" s="3" t="s">
        <v>43</v>
      </c>
    </row>
    <row r="73" spans="2:7">
      <c r="B73" s="11" t="s">
        <v>192</v>
      </c>
      <c r="C73" s="11"/>
      <c r="D73" s="2" t="s">
        <v>118</v>
      </c>
      <c r="E73" s="3" t="s">
        <v>117</v>
      </c>
    </row>
    <row r="74" spans="2:7">
      <c r="B74" s="11" t="s">
        <v>233</v>
      </c>
      <c r="C74" s="11"/>
      <c r="D74" s="2" t="s">
        <v>118</v>
      </c>
      <c r="E74" s="3" t="s">
        <v>49</v>
      </c>
    </row>
    <row r="75" spans="2:7">
      <c r="B75" s="11" t="s">
        <v>194</v>
      </c>
      <c r="C75" s="11"/>
      <c r="D75" s="2" t="s">
        <v>118</v>
      </c>
      <c r="E75" s="3" t="s">
        <v>117</v>
      </c>
    </row>
    <row r="77" spans="2:7">
      <c r="B77" s="14"/>
      <c r="C77" s="14"/>
      <c r="D77" s="13" t="s">
        <v>119</v>
      </c>
    </row>
    <row r="78" spans="2:7">
      <c r="B78" s="15" t="s">
        <v>0</v>
      </c>
      <c r="C78" s="15"/>
      <c r="D78" s="21" t="s">
        <v>39</v>
      </c>
      <c r="E78" s="15" t="s">
        <v>40</v>
      </c>
      <c r="F78" s="15"/>
      <c r="G78" s="12"/>
    </row>
    <row r="79" spans="2:7">
      <c r="B79" s="11" t="s">
        <v>223</v>
      </c>
      <c r="C79" s="11"/>
      <c r="D79" s="2" t="s">
        <v>120</v>
      </c>
      <c r="E79" s="3" t="s">
        <v>60</v>
      </c>
    </row>
    <row r="80" spans="2:7">
      <c r="B80" s="11" t="s">
        <v>235</v>
      </c>
      <c r="C80" s="11"/>
      <c r="D80" s="2" t="s">
        <v>120</v>
      </c>
      <c r="E80" s="3" t="s">
        <v>49</v>
      </c>
    </row>
    <row r="82" spans="2:7">
      <c r="B82" s="14"/>
      <c r="C82" s="14"/>
      <c r="D82" s="13" t="s">
        <v>48</v>
      </c>
    </row>
    <row r="83" spans="2:7">
      <c r="B83" s="15" t="s">
        <v>0</v>
      </c>
      <c r="C83" s="15"/>
      <c r="D83" s="21" t="s">
        <v>39</v>
      </c>
      <c r="E83" s="15" t="s">
        <v>40</v>
      </c>
      <c r="F83" s="15"/>
      <c r="G83" s="12"/>
    </row>
    <row r="84" spans="2:7">
      <c r="B84" s="11" t="s">
        <v>225</v>
      </c>
      <c r="C84" s="11"/>
      <c r="D84" s="2" t="s">
        <v>48</v>
      </c>
      <c r="E84" s="3" t="s">
        <v>60</v>
      </c>
    </row>
    <row r="85" spans="2:7">
      <c r="B85" s="11" t="s">
        <v>203</v>
      </c>
      <c r="C85" s="11"/>
      <c r="D85" s="2" t="s">
        <v>48</v>
      </c>
      <c r="E85" s="3" t="s">
        <v>44</v>
      </c>
    </row>
    <row r="86" spans="2:7">
      <c r="B86" s="11" t="s">
        <v>206</v>
      </c>
      <c r="C86" s="11"/>
      <c r="D86" s="2" t="s">
        <v>48</v>
      </c>
      <c r="E86" s="3" t="s">
        <v>44</v>
      </c>
    </row>
    <row r="87" spans="2:7">
      <c r="B87" s="11" t="s">
        <v>226</v>
      </c>
      <c r="C87" s="11"/>
      <c r="D87" s="2" t="s">
        <v>48</v>
      </c>
      <c r="E87" s="3" t="s">
        <v>60</v>
      </c>
    </row>
    <row r="88" spans="2:7">
      <c r="B88" s="11" t="s">
        <v>242</v>
      </c>
      <c r="C88" s="11"/>
      <c r="D88" s="2" t="s">
        <v>48</v>
      </c>
      <c r="E88" s="3" t="s">
        <v>121</v>
      </c>
    </row>
    <row r="89" spans="2:7">
      <c r="B89" s="11" t="s">
        <v>213</v>
      </c>
      <c r="C89" s="11"/>
      <c r="D89" s="2" t="s">
        <v>48</v>
      </c>
      <c r="E89" s="3" t="s">
        <v>46</v>
      </c>
    </row>
    <row r="90" spans="2:7">
      <c r="B90" s="11" t="s">
        <v>244</v>
      </c>
      <c r="C90" s="11"/>
      <c r="D90" s="2" t="s">
        <v>48</v>
      </c>
      <c r="E90" s="3" t="s">
        <v>121</v>
      </c>
    </row>
    <row r="91" spans="2:7">
      <c r="B91" s="11" t="s">
        <v>215</v>
      </c>
      <c r="C91" s="11"/>
      <c r="D91" s="2" t="s">
        <v>48</v>
      </c>
      <c r="E91" s="3" t="s">
        <v>46</v>
      </c>
    </row>
    <row r="92" spans="2:7">
      <c r="B92" s="11" t="s">
        <v>217</v>
      </c>
      <c r="C92" s="11"/>
      <c r="D92" s="2" t="s">
        <v>48</v>
      </c>
      <c r="E92" s="3" t="s">
        <v>46</v>
      </c>
    </row>
    <row r="93" spans="2:7">
      <c r="B93" s="11" t="s">
        <v>239</v>
      </c>
      <c r="C93" s="11"/>
      <c r="D93" s="2" t="s">
        <v>48</v>
      </c>
      <c r="E93" s="3" t="s">
        <v>49</v>
      </c>
    </row>
    <row r="94" spans="2:7">
      <c r="B94" s="11" t="s">
        <v>237</v>
      </c>
      <c r="C94" s="11"/>
      <c r="D94" s="2" t="s">
        <v>48</v>
      </c>
      <c r="E94" s="3" t="s">
        <v>49</v>
      </c>
    </row>
    <row r="95" spans="2:7">
      <c r="B95" s="11" t="s">
        <v>163</v>
      </c>
      <c r="C95" s="11"/>
      <c r="D95" s="2" t="s">
        <v>48</v>
      </c>
      <c r="E95" s="3" t="s">
        <v>49</v>
      </c>
    </row>
    <row r="96" spans="2:7">
      <c r="B96" s="11" t="s">
        <v>227</v>
      </c>
      <c r="C96" s="11"/>
      <c r="D96" s="2" t="s">
        <v>48</v>
      </c>
      <c r="E96" s="3" t="s">
        <v>60</v>
      </c>
    </row>
    <row r="97" spans="2:7">
      <c r="B97" s="11" t="s">
        <v>208</v>
      </c>
      <c r="C97" s="11"/>
      <c r="D97" s="2" t="s">
        <v>48</v>
      </c>
      <c r="E97" s="3" t="s">
        <v>44</v>
      </c>
    </row>
    <row r="98" spans="2:7">
      <c r="B98" s="11" t="s">
        <v>199</v>
      </c>
      <c r="C98" s="11"/>
      <c r="D98" s="2" t="s">
        <v>48</v>
      </c>
      <c r="E98" s="3" t="s">
        <v>43</v>
      </c>
    </row>
    <row r="99" spans="2:7">
      <c r="B99" s="11" t="s">
        <v>229</v>
      </c>
      <c r="C99" s="11"/>
      <c r="D99" s="2" t="s">
        <v>48</v>
      </c>
      <c r="E99" s="3" t="s">
        <v>60</v>
      </c>
    </row>
    <row r="101" spans="2:7">
      <c r="B101" s="14"/>
      <c r="C101" s="14"/>
      <c r="D101" s="13" t="s">
        <v>62</v>
      </c>
    </row>
    <row r="102" spans="2:7">
      <c r="B102" s="15" t="s">
        <v>0</v>
      </c>
      <c r="C102" s="15"/>
      <c r="D102" s="21" t="s">
        <v>39</v>
      </c>
      <c r="E102" s="15" t="s">
        <v>40</v>
      </c>
      <c r="F102" s="15"/>
      <c r="G102" s="12"/>
    </row>
    <row r="103" spans="2:7">
      <c r="B103" s="11" t="s">
        <v>225</v>
      </c>
      <c r="C103" s="11"/>
      <c r="D103" s="2" t="s">
        <v>125</v>
      </c>
      <c r="E103" s="3" t="s">
        <v>60</v>
      </c>
    </row>
    <row r="104" spans="2:7">
      <c r="B104" s="11" t="s">
        <v>210</v>
      </c>
      <c r="C104" s="11"/>
      <c r="D104" s="2" t="s">
        <v>63</v>
      </c>
      <c r="E104" s="3" t="s">
        <v>44</v>
      </c>
    </row>
    <row r="105" spans="2:7">
      <c r="B105" s="11" t="s">
        <v>168</v>
      </c>
      <c r="C105" s="11"/>
      <c r="D105" s="2" t="s">
        <v>180</v>
      </c>
      <c r="E105" s="3" t="s">
        <v>49</v>
      </c>
    </row>
    <row r="106" spans="2:7">
      <c r="B106" s="11" t="s">
        <v>218</v>
      </c>
      <c r="C106" s="11"/>
      <c r="D106" s="2" t="s">
        <v>183</v>
      </c>
      <c r="E106" s="3" t="s">
        <v>46</v>
      </c>
    </row>
    <row r="107" spans="2:7">
      <c r="B107" s="11" t="s">
        <v>221</v>
      </c>
      <c r="C107" s="11"/>
      <c r="D107" s="2" t="s">
        <v>253</v>
      </c>
      <c r="E107" s="3" t="s">
        <v>46</v>
      </c>
    </row>
    <row r="108" spans="2:7">
      <c r="B108" s="11" t="s">
        <v>220</v>
      </c>
      <c r="C108" s="11"/>
      <c r="D108" s="2" t="s">
        <v>254</v>
      </c>
      <c r="E108" s="3" t="s">
        <v>46</v>
      </c>
    </row>
    <row r="109" spans="2:7">
      <c r="B109" s="11" t="s">
        <v>212</v>
      </c>
      <c r="C109" s="11"/>
      <c r="D109" s="2" t="s">
        <v>129</v>
      </c>
      <c r="E109" s="3" t="s">
        <v>44</v>
      </c>
    </row>
    <row r="110" spans="2:7">
      <c r="B110" s="11" t="s">
        <v>246</v>
      </c>
      <c r="C110" s="11"/>
      <c r="D110" s="2" t="s">
        <v>124</v>
      </c>
      <c r="E110" s="3" t="s">
        <v>121</v>
      </c>
    </row>
    <row r="111" spans="2:7">
      <c r="B111" s="11" t="s">
        <v>241</v>
      </c>
      <c r="C111" s="11"/>
      <c r="D111" s="2" t="s">
        <v>122</v>
      </c>
      <c r="E111" s="3" t="s">
        <v>49</v>
      </c>
    </row>
    <row r="112" spans="2:7">
      <c r="B112" s="11" t="s">
        <v>248</v>
      </c>
      <c r="C112" s="11"/>
      <c r="D112" s="2" t="s">
        <v>183</v>
      </c>
      <c r="E112" s="3" t="s">
        <v>123</v>
      </c>
    </row>
  </sheetData>
  <mergeCells count="1">
    <mergeCell ref="I1:K1"/>
  </mergeCells>
  <phoneticPr fontId="5" type="noConversion"/>
  <pageMargins left="0.7" right="0.7" top="0.75" bottom="0.75" header="0.3" footer="0.3"/>
  <ignoredErrors>
    <ignoredError sqref="M30:N3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27"/>
  <sheetViews>
    <sheetView workbookViewId="0">
      <selection activeCell="A2" sqref="A2"/>
    </sheetView>
  </sheetViews>
  <sheetFormatPr defaultRowHeight="12.75"/>
  <cols>
    <col min="1" max="1" width="9.140625" style="1"/>
    <col min="2" max="2" width="27" style="2" bestFit="1" customWidth="1"/>
    <col min="3" max="3" width="4.42578125" style="2" bestFit="1" customWidth="1"/>
    <col min="4" max="4" width="12.140625" style="2" bestFit="1" customWidth="1"/>
    <col min="5" max="5" width="7.7109375" style="3" bestFit="1" customWidth="1"/>
    <col min="6" max="6" width="6.85546875" style="3" bestFit="1" customWidth="1"/>
    <col min="7" max="7" width="19" style="2" bestFit="1" customWidth="1"/>
    <col min="8" max="8" width="12" style="2" bestFit="1" customWidth="1"/>
    <col min="9" max="9" width="7.5703125" style="2" customWidth="1"/>
    <col min="10" max="10" width="8.7109375" style="2" customWidth="1"/>
    <col min="11" max="11" width="9.140625" style="2" customWidth="1"/>
    <col min="12" max="12" width="7.5703125" style="4" customWidth="1"/>
    <col min="13" max="13" width="8.5703125" style="5" customWidth="1"/>
    <col min="14" max="14" width="7.42578125" style="2" customWidth="1"/>
    <col min="15" max="15" width="9.140625" style="1" customWidth="1"/>
    <col min="16" max="16384" width="9.140625" style="1"/>
  </cols>
  <sheetData>
    <row r="1" spans="1:27" s="12" customFormat="1" ht="12.75" customHeight="1">
      <c r="A1" s="15" t="s">
        <v>292</v>
      </c>
      <c r="B1" s="15" t="s">
        <v>287</v>
      </c>
      <c r="C1" s="15" t="s">
        <v>305</v>
      </c>
      <c r="D1" s="28" t="s">
        <v>290</v>
      </c>
      <c r="E1" s="29" t="s">
        <v>276</v>
      </c>
      <c r="F1" s="30" t="s">
        <v>277</v>
      </c>
      <c r="G1" s="30" t="s">
        <v>302</v>
      </c>
      <c r="H1" s="30" t="s">
        <v>278</v>
      </c>
      <c r="I1" s="32" t="s">
        <v>294</v>
      </c>
      <c r="J1" s="32"/>
      <c r="K1" s="32"/>
      <c r="L1" s="30" t="s">
        <v>289</v>
      </c>
      <c r="M1" s="30" t="s">
        <v>291</v>
      </c>
      <c r="N1" s="30" t="s">
        <v>1</v>
      </c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s="12" customFormat="1" ht="12.75" customHeight="1">
      <c r="A2" s="15"/>
      <c r="B2" s="15"/>
      <c r="C2" s="15"/>
      <c r="D2" s="28"/>
      <c r="E2" s="29"/>
      <c r="F2" s="30"/>
      <c r="G2" s="30"/>
      <c r="H2" s="30"/>
      <c r="I2" s="54">
        <v>1</v>
      </c>
      <c r="J2" s="54">
        <v>2</v>
      </c>
      <c r="K2" s="54">
        <v>3</v>
      </c>
      <c r="L2" s="30"/>
      <c r="M2" s="30"/>
      <c r="N2" s="30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s="3" customFormat="1">
      <c r="A3" s="53">
        <v>1</v>
      </c>
      <c r="B3" s="6" t="s">
        <v>480</v>
      </c>
      <c r="C3" s="6" t="s">
        <v>306</v>
      </c>
      <c r="D3" s="6" t="s">
        <v>380</v>
      </c>
      <c r="E3" s="7" t="s">
        <v>211</v>
      </c>
      <c r="F3" s="53">
        <v>75</v>
      </c>
      <c r="G3" s="6" t="s">
        <v>280</v>
      </c>
      <c r="H3" s="6" t="s">
        <v>422</v>
      </c>
      <c r="I3" s="6"/>
      <c r="J3" s="6"/>
      <c r="K3" s="6"/>
      <c r="L3" s="9" t="str">
        <f>"215,0"</f>
        <v>215,0</v>
      </c>
      <c r="M3" s="36" t="str">
        <f>"154,8967"</f>
        <v>154,8967</v>
      </c>
      <c r="N3" s="6"/>
    </row>
    <row r="4" spans="1:27">
      <c r="A4" s="31">
        <v>1</v>
      </c>
      <c r="B4" s="6" t="s">
        <v>502</v>
      </c>
      <c r="C4" s="6" t="s">
        <v>306</v>
      </c>
      <c r="D4" s="6" t="s">
        <v>381</v>
      </c>
      <c r="E4" s="7" t="s">
        <v>255</v>
      </c>
      <c r="F4" s="53">
        <v>82.5</v>
      </c>
      <c r="G4" s="6" t="s">
        <v>280</v>
      </c>
      <c r="H4" s="6" t="s">
        <v>416</v>
      </c>
      <c r="I4" s="6"/>
      <c r="J4" s="6"/>
      <c r="K4" s="6"/>
      <c r="L4" s="9" t="str">
        <f>"220,0"</f>
        <v>220,0</v>
      </c>
      <c r="M4" s="36" t="str">
        <f>"143,4070"</f>
        <v>143,4070</v>
      </c>
      <c r="N4" s="6"/>
    </row>
    <row r="5" spans="1:27">
      <c r="A5" s="31"/>
      <c r="B5" s="6" t="s">
        <v>503</v>
      </c>
      <c r="C5" s="6" t="s">
        <v>306</v>
      </c>
      <c r="D5" s="6" t="s">
        <v>382</v>
      </c>
      <c r="E5" s="7" t="s">
        <v>256</v>
      </c>
      <c r="F5" s="53">
        <v>100</v>
      </c>
      <c r="G5" s="6" t="s">
        <v>280</v>
      </c>
      <c r="H5" s="6" t="s">
        <v>416</v>
      </c>
      <c r="I5" s="6"/>
      <c r="J5" s="6"/>
      <c r="K5" s="6"/>
      <c r="L5" s="9"/>
      <c r="M5" s="36"/>
      <c r="N5" s="6"/>
    </row>
    <row r="6" spans="1:27">
      <c r="A6" s="31">
        <v>1</v>
      </c>
      <c r="B6" s="6" t="s">
        <v>504</v>
      </c>
      <c r="C6" s="6" t="s">
        <v>306</v>
      </c>
      <c r="D6" s="6" t="s">
        <v>383</v>
      </c>
      <c r="E6" s="7" t="s">
        <v>257</v>
      </c>
      <c r="F6" s="53">
        <v>110</v>
      </c>
      <c r="G6" s="6" t="s">
        <v>280</v>
      </c>
      <c r="H6" s="6" t="s">
        <v>421</v>
      </c>
      <c r="I6" s="6"/>
      <c r="J6" s="6"/>
      <c r="K6" s="6"/>
      <c r="L6" s="9" t="str">
        <f>"270,0"</f>
        <v>270,0</v>
      </c>
      <c r="M6" s="36" t="str">
        <f>"153,4815"</f>
        <v>153,4815</v>
      </c>
      <c r="N6" s="6"/>
    </row>
    <row r="7" spans="1:27">
      <c r="A7" s="31">
        <v>1</v>
      </c>
      <c r="B7" s="6" t="s">
        <v>500</v>
      </c>
      <c r="C7" s="6" t="s">
        <v>306</v>
      </c>
      <c r="D7" s="6" t="s">
        <v>384</v>
      </c>
      <c r="E7" s="7" t="s">
        <v>250</v>
      </c>
      <c r="F7" s="53">
        <v>140</v>
      </c>
      <c r="G7" s="6" t="s">
        <v>281</v>
      </c>
      <c r="H7" s="6" t="s">
        <v>416</v>
      </c>
      <c r="I7" s="6"/>
      <c r="J7" s="6"/>
      <c r="K7" s="6"/>
      <c r="L7" s="9" t="str">
        <f>"237,5"</f>
        <v>237,5</v>
      </c>
      <c r="M7" s="36" t="str">
        <f>"127,2525"</f>
        <v>127,2525</v>
      </c>
      <c r="N7" s="6"/>
    </row>
    <row r="8" spans="1:27">
      <c r="G8" s="3"/>
    </row>
    <row r="18" spans="2:7">
      <c r="B18" s="13"/>
      <c r="C18" s="13"/>
      <c r="D18" s="13"/>
    </row>
    <row r="19" spans="2:7">
      <c r="B19" s="14"/>
      <c r="C19" s="14"/>
      <c r="D19" s="13"/>
    </row>
    <row r="20" spans="2:7">
      <c r="B20" s="15"/>
      <c r="C20" s="15"/>
      <c r="D20" s="21"/>
      <c r="E20" s="15"/>
      <c r="F20" s="15"/>
      <c r="G20" s="15"/>
    </row>
    <row r="21" spans="2:7">
      <c r="B21" s="11"/>
      <c r="C21" s="11"/>
      <c r="G21" s="4"/>
    </row>
    <row r="23" spans="2:7">
      <c r="B23" s="14"/>
      <c r="C23" s="14"/>
      <c r="D23" s="13"/>
    </row>
    <row r="24" spans="2:7">
      <c r="B24" s="15"/>
      <c r="C24" s="15"/>
      <c r="D24" s="21"/>
      <c r="E24" s="15"/>
      <c r="F24" s="15"/>
      <c r="G24" s="15"/>
    </row>
    <row r="25" spans="2:7">
      <c r="B25" s="11"/>
      <c r="C25" s="11"/>
      <c r="G25" s="4"/>
    </row>
    <row r="26" spans="2:7">
      <c r="B26" s="11"/>
      <c r="C26" s="11"/>
      <c r="G26" s="4"/>
    </row>
    <row r="27" spans="2:7">
      <c r="B27" s="11"/>
      <c r="C27" s="11"/>
      <c r="G27" s="4"/>
    </row>
  </sheetData>
  <mergeCells count="1">
    <mergeCell ref="I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X28"/>
  <sheetViews>
    <sheetView workbookViewId="0">
      <selection activeCell="A2" sqref="A2"/>
    </sheetView>
  </sheetViews>
  <sheetFormatPr defaultRowHeight="12.75"/>
  <cols>
    <col min="1" max="1" width="9.140625" style="1"/>
    <col min="2" max="2" width="20" style="2" bestFit="1" customWidth="1"/>
    <col min="3" max="3" width="4.42578125" style="2" bestFit="1" customWidth="1"/>
    <col min="4" max="4" width="10.140625" style="2" bestFit="1" customWidth="1"/>
    <col min="5" max="5" width="7.7109375" style="3" bestFit="1" customWidth="1"/>
    <col min="6" max="6" width="6.85546875" style="3" bestFit="1" customWidth="1"/>
    <col min="7" max="7" width="19" style="2" bestFit="1" customWidth="1"/>
    <col min="8" max="8" width="25" style="2" bestFit="1" customWidth="1"/>
    <col min="9" max="11" width="5.5703125" style="3" customWidth="1"/>
    <col min="12" max="12" width="5" style="3" customWidth="1"/>
    <col min="13" max="15" width="5.5703125" style="3" customWidth="1"/>
    <col min="16" max="16" width="5" style="3" customWidth="1"/>
    <col min="17" max="19" width="5.5703125" style="3" customWidth="1"/>
    <col min="20" max="20" width="5" style="3" customWidth="1"/>
    <col min="21" max="21" width="6.140625" style="4" bestFit="1" customWidth="1"/>
    <col min="22" max="22" width="8.5703125" style="5" bestFit="1" customWidth="1"/>
    <col min="23" max="23" width="7.42578125" style="2" bestFit="1" customWidth="1"/>
    <col min="24" max="16384" width="9.140625" style="1"/>
  </cols>
  <sheetData>
    <row r="1" spans="1:24" s="12" customFormat="1" ht="12.75" customHeight="1">
      <c r="A1" s="15" t="s">
        <v>292</v>
      </c>
      <c r="B1" s="15" t="s">
        <v>287</v>
      </c>
      <c r="C1" s="15" t="s">
        <v>305</v>
      </c>
      <c r="D1" s="28" t="s">
        <v>290</v>
      </c>
      <c r="E1" s="29" t="s">
        <v>276</v>
      </c>
      <c r="F1" s="30" t="s">
        <v>277</v>
      </c>
      <c r="G1" s="30" t="s">
        <v>302</v>
      </c>
      <c r="H1" s="30" t="s">
        <v>278</v>
      </c>
      <c r="I1" s="33" t="s">
        <v>303</v>
      </c>
      <c r="J1" s="34"/>
      <c r="K1" s="35"/>
      <c r="L1" s="30"/>
      <c r="M1" s="33" t="s">
        <v>294</v>
      </c>
      <c r="N1" s="34"/>
      <c r="O1" s="35"/>
      <c r="P1" s="30"/>
      <c r="Q1" s="33" t="s">
        <v>294</v>
      </c>
      <c r="R1" s="34"/>
      <c r="S1" s="35"/>
      <c r="T1" s="30"/>
      <c r="U1" s="30" t="s">
        <v>289</v>
      </c>
      <c r="V1" s="30" t="s">
        <v>291</v>
      </c>
      <c r="W1" s="30" t="s">
        <v>1</v>
      </c>
      <c r="X1" s="17"/>
    </row>
    <row r="2" spans="1:24" s="12" customFormat="1" ht="12.75" customHeight="1">
      <c r="A2" s="15"/>
      <c r="B2" s="15"/>
      <c r="C2" s="15"/>
      <c r="D2" s="21"/>
      <c r="E2" s="30"/>
      <c r="F2" s="30"/>
      <c r="G2" s="30"/>
      <c r="H2" s="30"/>
      <c r="I2" s="30">
        <v>1</v>
      </c>
      <c r="J2" s="30">
        <v>2</v>
      </c>
      <c r="K2" s="30">
        <v>3</v>
      </c>
      <c r="L2" s="30"/>
      <c r="M2" s="30">
        <v>1</v>
      </c>
      <c r="N2" s="30">
        <v>2</v>
      </c>
      <c r="O2" s="30">
        <v>3</v>
      </c>
      <c r="P2" s="30"/>
      <c r="Q2" s="30">
        <v>1</v>
      </c>
      <c r="R2" s="30">
        <v>2</v>
      </c>
      <c r="S2" s="30">
        <v>3</v>
      </c>
      <c r="T2" s="30"/>
      <c r="U2" s="30"/>
      <c r="V2" s="30"/>
      <c r="W2" s="30"/>
      <c r="X2" s="17"/>
    </row>
    <row r="3" spans="1:24" s="3" customFormat="1">
      <c r="A3" s="7" t="s">
        <v>275</v>
      </c>
      <c r="B3" s="6" t="s">
        <v>505</v>
      </c>
      <c r="C3" s="6" t="s">
        <v>306</v>
      </c>
      <c r="D3" s="6" t="s">
        <v>385</v>
      </c>
      <c r="E3" s="7" t="s">
        <v>4</v>
      </c>
      <c r="F3" s="7" t="s">
        <v>43</v>
      </c>
      <c r="G3" s="6" t="s">
        <v>295</v>
      </c>
      <c r="H3" s="6" t="s">
        <v>423</v>
      </c>
      <c r="I3" s="7" t="s">
        <v>5</v>
      </c>
      <c r="J3" s="7" t="s">
        <v>6</v>
      </c>
      <c r="K3" s="7" t="s">
        <v>7</v>
      </c>
      <c r="L3" s="8"/>
      <c r="M3" s="7" t="s">
        <v>8</v>
      </c>
      <c r="N3" s="7" t="s">
        <v>9</v>
      </c>
      <c r="O3" s="7" t="s">
        <v>10</v>
      </c>
      <c r="P3" s="8"/>
      <c r="Q3" s="7" t="s">
        <v>11</v>
      </c>
      <c r="R3" s="7" t="s">
        <v>12</v>
      </c>
      <c r="S3" s="7" t="s">
        <v>13</v>
      </c>
      <c r="T3" s="8"/>
      <c r="U3" s="9" t="str">
        <f>"325,0"</f>
        <v>325,0</v>
      </c>
      <c r="V3" s="36" t="str">
        <f>"273,7963"</f>
        <v>273,7963</v>
      </c>
      <c r="W3" s="6"/>
    </row>
    <row r="4" spans="1:24">
      <c r="A4" s="31">
        <v>1</v>
      </c>
      <c r="B4" s="6" t="s">
        <v>506</v>
      </c>
      <c r="C4" s="6" t="s">
        <v>306</v>
      </c>
      <c r="D4" s="6" t="s">
        <v>386</v>
      </c>
      <c r="E4" s="7" t="s">
        <v>14</v>
      </c>
      <c r="F4" s="7" t="s">
        <v>44</v>
      </c>
      <c r="G4" s="6" t="s">
        <v>295</v>
      </c>
      <c r="H4" s="6" t="s">
        <v>423</v>
      </c>
      <c r="I4" s="7" t="s">
        <v>5</v>
      </c>
      <c r="J4" s="8" t="s">
        <v>6</v>
      </c>
      <c r="K4" s="7" t="s">
        <v>7</v>
      </c>
      <c r="L4" s="8"/>
      <c r="M4" s="7" t="s">
        <v>15</v>
      </c>
      <c r="N4" s="7" t="s">
        <v>16</v>
      </c>
      <c r="O4" s="7" t="s">
        <v>8</v>
      </c>
      <c r="P4" s="8"/>
      <c r="Q4" s="7" t="s">
        <v>7</v>
      </c>
      <c r="R4" s="7" t="s">
        <v>17</v>
      </c>
      <c r="S4" s="7" t="s">
        <v>18</v>
      </c>
      <c r="T4" s="8"/>
      <c r="U4" s="9" t="str">
        <f>"285,0"</f>
        <v>285,0</v>
      </c>
      <c r="V4" s="36" t="str">
        <f>"197,0063"</f>
        <v>197,0063</v>
      </c>
      <c r="W4" s="6"/>
    </row>
    <row r="5" spans="1:24">
      <c r="A5" s="31">
        <v>1</v>
      </c>
      <c r="B5" s="6" t="s">
        <v>507</v>
      </c>
      <c r="C5" s="6" t="s">
        <v>306</v>
      </c>
      <c r="D5" s="6" t="s">
        <v>387</v>
      </c>
      <c r="E5" s="7" t="s">
        <v>19</v>
      </c>
      <c r="F5" s="7" t="s">
        <v>46</v>
      </c>
      <c r="G5" s="6" t="s">
        <v>295</v>
      </c>
      <c r="H5" s="6" t="s">
        <v>423</v>
      </c>
      <c r="I5" s="7" t="s">
        <v>9</v>
      </c>
      <c r="J5" s="7" t="s">
        <v>10</v>
      </c>
      <c r="K5" s="7" t="s">
        <v>20</v>
      </c>
      <c r="L5" s="8"/>
      <c r="M5" s="7" t="s">
        <v>15</v>
      </c>
      <c r="N5" s="7" t="s">
        <v>16</v>
      </c>
      <c r="O5" s="7" t="s">
        <v>8</v>
      </c>
      <c r="P5" s="8"/>
      <c r="Q5" s="7" t="s">
        <v>5</v>
      </c>
      <c r="R5" s="7" t="s">
        <v>7</v>
      </c>
      <c r="S5" s="7" t="s">
        <v>21</v>
      </c>
      <c r="T5" s="8"/>
      <c r="U5" s="9" t="str">
        <f>"265,0"</f>
        <v>265,0</v>
      </c>
      <c r="V5" s="36" t="str">
        <f>"180,5312"</f>
        <v>180,5312</v>
      </c>
      <c r="W5" s="6"/>
    </row>
    <row r="6" spans="1:24">
      <c r="A6" s="31">
        <v>1</v>
      </c>
      <c r="B6" s="6" t="s">
        <v>508</v>
      </c>
      <c r="C6" s="6" t="s">
        <v>306</v>
      </c>
      <c r="D6" s="6" t="s">
        <v>388</v>
      </c>
      <c r="E6" s="7" t="s">
        <v>22</v>
      </c>
      <c r="F6" s="7" t="s">
        <v>49</v>
      </c>
      <c r="G6" s="6" t="s">
        <v>280</v>
      </c>
      <c r="H6" s="6" t="s">
        <v>424</v>
      </c>
      <c r="I6" s="7" t="s">
        <v>23</v>
      </c>
      <c r="J6" s="7" t="s">
        <v>24</v>
      </c>
      <c r="K6" s="8" t="s">
        <v>25</v>
      </c>
      <c r="L6" s="8"/>
      <c r="M6" s="7" t="s">
        <v>26</v>
      </c>
      <c r="N6" s="7" t="s">
        <v>27</v>
      </c>
      <c r="O6" s="8" t="s">
        <v>28</v>
      </c>
      <c r="P6" s="8"/>
      <c r="Q6" s="7" t="s">
        <v>29</v>
      </c>
      <c r="R6" s="7" t="s">
        <v>30</v>
      </c>
      <c r="S6" s="8" t="s">
        <v>31</v>
      </c>
      <c r="T6" s="8"/>
      <c r="U6" s="9" t="str">
        <f>"700,0"</f>
        <v>700,0</v>
      </c>
      <c r="V6" s="36" t="str">
        <f>"407,0850"</f>
        <v>407,0850</v>
      </c>
      <c r="W6" s="6"/>
    </row>
    <row r="7" spans="1:24">
      <c r="A7" s="31">
        <v>2</v>
      </c>
      <c r="B7" s="6" t="s">
        <v>509</v>
      </c>
      <c r="C7" s="6" t="s">
        <v>306</v>
      </c>
      <c r="D7" s="6" t="s">
        <v>389</v>
      </c>
      <c r="E7" s="7" t="s">
        <v>32</v>
      </c>
      <c r="F7" s="7" t="s">
        <v>49</v>
      </c>
      <c r="G7" s="6" t="s">
        <v>280</v>
      </c>
      <c r="H7" s="6" t="s">
        <v>416</v>
      </c>
      <c r="I7" s="7" t="s">
        <v>33</v>
      </c>
      <c r="J7" s="7" t="s">
        <v>34</v>
      </c>
      <c r="K7" s="8" t="s">
        <v>24</v>
      </c>
      <c r="L7" s="8"/>
      <c r="M7" s="7" t="s">
        <v>35</v>
      </c>
      <c r="N7" s="7" t="s">
        <v>36</v>
      </c>
      <c r="O7" s="7" t="s">
        <v>26</v>
      </c>
      <c r="P7" s="8"/>
      <c r="Q7" s="7" t="s">
        <v>23</v>
      </c>
      <c r="R7" s="7" t="s">
        <v>25</v>
      </c>
      <c r="S7" s="8" t="s">
        <v>30</v>
      </c>
      <c r="T7" s="8"/>
      <c r="U7" s="9" t="str">
        <f>"680,0"</f>
        <v>680,0</v>
      </c>
      <c r="V7" s="36" t="str">
        <f>"397,6640"</f>
        <v>397,6640</v>
      </c>
      <c r="W7" s="6"/>
    </row>
    <row r="10" spans="1:24">
      <c r="G10" s="3"/>
    </row>
    <row r="18" spans="2:7">
      <c r="B18" s="13"/>
      <c r="C18" s="13"/>
      <c r="D18" s="13"/>
    </row>
    <row r="19" spans="2:7">
      <c r="B19" s="14"/>
      <c r="C19" s="14"/>
      <c r="D19" s="13"/>
    </row>
    <row r="20" spans="2:7">
      <c r="B20" s="15"/>
      <c r="C20" s="15"/>
      <c r="D20" s="21"/>
      <c r="E20" s="15"/>
      <c r="F20" s="15"/>
      <c r="G20" s="15"/>
    </row>
    <row r="21" spans="2:7">
      <c r="B21" s="11"/>
      <c r="C21" s="11"/>
      <c r="G21" s="4"/>
    </row>
    <row r="22" spans="2:7">
      <c r="B22" s="11"/>
      <c r="C22" s="11"/>
      <c r="G22" s="4"/>
    </row>
    <row r="23" spans="2:7">
      <c r="B23" s="11"/>
      <c r="C23" s="11"/>
      <c r="G23" s="4"/>
    </row>
    <row r="25" spans="2:7">
      <c r="B25" s="14"/>
      <c r="C25" s="14"/>
      <c r="D25" s="13"/>
    </row>
    <row r="26" spans="2:7">
      <c r="B26" s="15"/>
      <c r="C26" s="15"/>
      <c r="D26" s="21"/>
      <c r="E26" s="15"/>
      <c r="F26" s="15"/>
      <c r="G26" s="15"/>
    </row>
    <row r="27" spans="2:7">
      <c r="B27" s="11"/>
      <c r="C27" s="11"/>
      <c r="G27" s="4"/>
    </row>
    <row r="28" spans="2:7">
      <c r="B28" s="11"/>
      <c r="C28" s="11"/>
      <c r="G28" s="4"/>
    </row>
  </sheetData>
  <mergeCells count="3">
    <mergeCell ref="I1:K1"/>
    <mergeCell ref="M1:O1"/>
    <mergeCell ref="Q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X22"/>
  <sheetViews>
    <sheetView workbookViewId="0">
      <selection activeCell="T2" sqref="T2"/>
    </sheetView>
  </sheetViews>
  <sheetFormatPr defaultRowHeight="12.75"/>
  <cols>
    <col min="1" max="1" width="9.140625" style="1"/>
    <col min="2" max="2" width="20.85546875" style="2" bestFit="1" customWidth="1"/>
    <col min="3" max="3" width="4.42578125" style="2" bestFit="1" customWidth="1"/>
    <col min="4" max="4" width="12.85546875" style="2" bestFit="1" customWidth="1"/>
    <col min="5" max="5" width="7.7109375" style="3" bestFit="1" customWidth="1"/>
    <col min="6" max="6" width="6.85546875" style="3" bestFit="1" customWidth="1"/>
    <col min="7" max="7" width="19" style="2" bestFit="1" customWidth="1"/>
    <col min="8" max="8" width="16" style="2" bestFit="1" customWidth="1"/>
    <col min="9" max="11" width="5.5703125" style="3" customWidth="1"/>
    <col min="12" max="12" width="5" style="3" customWidth="1"/>
    <col min="13" max="15" width="5.5703125" style="3" customWidth="1"/>
    <col min="16" max="16" width="5" style="3" customWidth="1"/>
    <col min="17" max="19" width="5.5703125" style="3" customWidth="1"/>
    <col min="20" max="20" width="5" style="3" customWidth="1"/>
    <col min="21" max="21" width="6.140625" style="4" bestFit="1" customWidth="1"/>
    <col min="22" max="22" width="8.5703125" style="5" bestFit="1" customWidth="1"/>
    <col min="23" max="23" width="7.42578125" style="2" bestFit="1" customWidth="1"/>
    <col min="24" max="16384" width="9.140625" style="1"/>
  </cols>
  <sheetData>
    <row r="1" spans="1:24" s="12" customFormat="1" ht="12.75" customHeight="1">
      <c r="A1" s="12" t="s">
        <v>292</v>
      </c>
      <c r="B1" s="42" t="s">
        <v>287</v>
      </c>
      <c r="C1" s="51" t="s">
        <v>305</v>
      </c>
      <c r="D1" s="43" t="s">
        <v>290</v>
      </c>
      <c r="E1" s="44" t="s">
        <v>276</v>
      </c>
      <c r="F1" s="45" t="s">
        <v>277</v>
      </c>
      <c r="G1" s="45" t="s">
        <v>302</v>
      </c>
      <c r="H1" s="45" t="s">
        <v>278</v>
      </c>
      <c r="I1" s="39" t="s">
        <v>303</v>
      </c>
      <c r="J1" s="40"/>
      <c r="K1" s="41"/>
      <c r="L1" s="45"/>
      <c r="M1" s="39" t="s">
        <v>294</v>
      </c>
      <c r="N1" s="40"/>
      <c r="O1" s="41"/>
      <c r="P1" s="45"/>
      <c r="Q1" s="39" t="s">
        <v>288</v>
      </c>
      <c r="R1" s="40"/>
      <c r="S1" s="41"/>
      <c r="T1" s="45"/>
      <c r="U1" s="45" t="s">
        <v>289</v>
      </c>
      <c r="V1" s="45" t="s">
        <v>291</v>
      </c>
      <c r="W1" s="46" t="s">
        <v>1</v>
      </c>
      <c r="X1" s="17"/>
    </row>
    <row r="2" spans="1:24" s="12" customFormat="1" ht="12.75" customHeight="1">
      <c r="A2" s="15"/>
      <c r="B2" s="15"/>
      <c r="C2" s="15"/>
      <c r="D2" s="21"/>
      <c r="E2" s="30"/>
      <c r="F2" s="30"/>
      <c r="G2" s="30"/>
      <c r="H2" s="30"/>
      <c r="I2" s="30">
        <v>1</v>
      </c>
      <c r="J2" s="30">
        <v>2</v>
      </c>
      <c r="K2" s="30">
        <v>3</v>
      </c>
      <c r="L2" s="30"/>
      <c r="M2" s="30">
        <v>1</v>
      </c>
      <c r="N2" s="30">
        <v>2</v>
      </c>
      <c r="O2" s="30">
        <v>3</v>
      </c>
      <c r="P2" s="30"/>
      <c r="Q2" s="30">
        <v>1</v>
      </c>
      <c r="R2" s="30">
        <v>2</v>
      </c>
      <c r="S2" s="30">
        <v>3</v>
      </c>
      <c r="T2" s="30"/>
      <c r="U2" s="30"/>
      <c r="V2" s="30"/>
      <c r="W2" s="30"/>
      <c r="X2" s="17"/>
    </row>
    <row r="3" spans="1:24" s="3" customFormat="1">
      <c r="A3" s="53">
        <v>1</v>
      </c>
      <c r="B3" s="6" t="s">
        <v>510</v>
      </c>
      <c r="C3" s="6" t="s">
        <v>306</v>
      </c>
      <c r="D3" s="6" t="s">
        <v>391</v>
      </c>
      <c r="E3" s="7" t="s">
        <v>50</v>
      </c>
      <c r="F3" s="53">
        <v>67.5</v>
      </c>
      <c r="G3" s="6" t="s">
        <v>296</v>
      </c>
      <c r="H3" s="6" t="s">
        <v>425</v>
      </c>
      <c r="I3" s="8" t="s">
        <v>51</v>
      </c>
      <c r="J3" s="7" t="s">
        <v>52</v>
      </c>
      <c r="K3" s="7" t="s">
        <v>53</v>
      </c>
      <c r="L3" s="8"/>
      <c r="M3" s="7" t="s">
        <v>8</v>
      </c>
      <c r="N3" s="7" t="s">
        <v>9</v>
      </c>
      <c r="O3" s="8" t="s">
        <v>54</v>
      </c>
      <c r="P3" s="8"/>
      <c r="Q3" s="7" t="s">
        <v>51</v>
      </c>
      <c r="R3" s="7" t="s">
        <v>52</v>
      </c>
      <c r="S3" s="7" t="s">
        <v>35</v>
      </c>
      <c r="T3" s="8"/>
      <c r="U3" s="9" t="str">
        <f>"392,5"</f>
        <v>392,5</v>
      </c>
      <c r="V3" s="36" t="str">
        <f>"368,3024"</f>
        <v>368,3024</v>
      </c>
      <c r="W3" s="6"/>
    </row>
    <row r="4" spans="1:24">
      <c r="A4" s="31">
        <v>1</v>
      </c>
      <c r="B4" s="6" t="s">
        <v>511</v>
      </c>
      <c r="C4" s="6" t="s">
        <v>306</v>
      </c>
      <c r="D4" s="6" t="s">
        <v>390</v>
      </c>
      <c r="E4" s="7" t="s">
        <v>55</v>
      </c>
      <c r="F4" s="53">
        <v>90</v>
      </c>
      <c r="G4" s="6" t="s">
        <v>280</v>
      </c>
      <c r="H4" s="6" t="s">
        <v>415</v>
      </c>
      <c r="I4" s="7" t="s">
        <v>56</v>
      </c>
      <c r="J4" s="7" t="s">
        <v>57</v>
      </c>
      <c r="K4" s="7" t="s">
        <v>58</v>
      </c>
      <c r="L4" s="8"/>
      <c r="M4" s="7" t="s">
        <v>51</v>
      </c>
      <c r="N4" s="7" t="s">
        <v>13</v>
      </c>
      <c r="O4" s="7" t="s">
        <v>52</v>
      </c>
      <c r="P4" s="8"/>
      <c r="Q4" s="8" t="s">
        <v>25</v>
      </c>
      <c r="R4" s="7" t="s">
        <v>25</v>
      </c>
      <c r="S4" s="7" t="s">
        <v>59</v>
      </c>
      <c r="T4" s="8"/>
      <c r="U4" s="9" t="str">
        <f>"672,5"</f>
        <v>672,5</v>
      </c>
      <c r="V4" s="36" t="str">
        <f>"415,6722"</f>
        <v>415,6722</v>
      </c>
      <c r="W4" s="6"/>
    </row>
    <row r="14" spans="1:24">
      <c r="G14" s="3"/>
    </row>
    <row r="15" spans="1:24">
      <c r="B15" s="13"/>
      <c r="C15" s="13"/>
      <c r="D15" s="13"/>
    </row>
    <row r="16" spans="1:24">
      <c r="B16" s="14"/>
      <c r="C16" s="14"/>
      <c r="D16" s="13" t="s">
        <v>48</v>
      </c>
    </row>
    <row r="17" spans="2:7">
      <c r="B17" s="15"/>
      <c r="C17" s="15"/>
      <c r="D17" s="21" t="s">
        <v>39</v>
      </c>
      <c r="E17" s="15" t="s">
        <v>40</v>
      </c>
      <c r="F17" s="15" t="s">
        <v>41</v>
      </c>
      <c r="G17" s="15"/>
    </row>
    <row r="18" spans="2:7">
      <c r="B18" s="11"/>
      <c r="C18" s="11"/>
      <c r="D18" s="2" t="s">
        <v>48</v>
      </c>
      <c r="E18" s="3" t="s">
        <v>60</v>
      </c>
      <c r="F18" s="3" t="s">
        <v>61</v>
      </c>
      <c r="G18" s="4"/>
    </row>
    <row r="20" spans="2:7">
      <c r="B20" s="14"/>
      <c r="C20" s="14"/>
      <c r="D20" s="13" t="s">
        <v>62</v>
      </c>
    </row>
    <row r="21" spans="2:7">
      <c r="B21" s="15"/>
      <c r="C21" s="15"/>
      <c r="D21" s="21" t="s">
        <v>39</v>
      </c>
      <c r="E21" s="15" t="s">
        <v>40</v>
      </c>
      <c r="F21" s="15" t="s">
        <v>41</v>
      </c>
      <c r="G21" s="15"/>
    </row>
    <row r="22" spans="2:7">
      <c r="B22" s="11"/>
      <c r="C22" s="11"/>
      <c r="D22" s="2" t="s">
        <v>63</v>
      </c>
      <c r="E22" s="3" t="s">
        <v>64</v>
      </c>
      <c r="F22" s="2"/>
      <c r="G22" s="4"/>
    </row>
  </sheetData>
  <mergeCells count="3">
    <mergeCell ref="I1:K1"/>
    <mergeCell ref="M1:O1"/>
    <mergeCell ref="Q1:S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X69"/>
  <sheetViews>
    <sheetView workbookViewId="0">
      <selection activeCell="A2" sqref="A2"/>
    </sheetView>
  </sheetViews>
  <sheetFormatPr defaultRowHeight="12.75"/>
  <cols>
    <col min="1" max="1" width="9.140625" style="1"/>
    <col min="2" max="2" width="21.140625" style="2" customWidth="1"/>
    <col min="3" max="3" width="4.42578125" style="2" bestFit="1" customWidth="1"/>
    <col min="4" max="4" width="12.85546875" style="2" bestFit="1" customWidth="1"/>
    <col min="5" max="5" width="7.7109375" style="3" bestFit="1" customWidth="1"/>
    <col min="6" max="6" width="6.85546875" style="3" bestFit="1" customWidth="1"/>
    <col min="7" max="7" width="17.28515625" style="2" bestFit="1" customWidth="1"/>
    <col min="8" max="8" width="16" style="2" bestFit="1" customWidth="1"/>
    <col min="9" max="11" width="5.5703125" style="3" customWidth="1"/>
    <col min="12" max="12" width="5" style="3" customWidth="1"/>
    <col min="13" max="13" width="6.140625" style="4" bestFit="1" customWidth="1"/>
    <col min="14" max="14" width="8.5703125" style="5" bestFit="1" customWidth="1"/>
    <col min="15" max="15" width="7.42578125" style="2" bestFit="1" customWidth="1"/>
    <col min="16" max="16384" width="9.140625" style="1"/>
  </cols>
  <sheetData>
    <row r="1" spans="1:24" s="12" customFormat="1" ht="12.75" customHeight="1">
      <c r="A1" s="15" t="s">
        <v>292</v>
      </c>
      <c r="B1" s="15" t="s">
        <v>287</v>
      </c>
      <c r="C1" s="15" t="s">
        <v>305</v>
      </c>
      <c r="D1" s="28" t="s">
        <v>290</v>
      </c>
      <c r="E1" s="29" t="s">
        <v>276</v>
      </c>
      <c r="F1" s="30" t="s">
        <v>277</v>
      </c>
      <c r="G1" s="30" t="s">
        <v>304</v>
      </c>
      <c r="H1" s="30" t="s">
        <v>278</v>
      </c>
      <c r="I1" s="32" t="s">
        <v>294</v>
      </c>
      <c r="J1" s="32"/>
      <c r="K1" s="32"/>
      <c r="L1" s="30"/>
      <c r="M1" s="30" t="s">
        <v>289</v>
      </c>
      <c r="N1" s="30" t="s">
        <v>291</v>
      </c>
      <c r="O1" s="22" t="s">
        <v>1</v>
      </c>
      <c r="P1" s="17"/>
      <c r="Q1" s="17"/>
      <c r="R1" s="17"/>
      <c r="S1" s="17"/>
      <c r="T1" s="17"/>
      <c r="U1" s="17"/>
      <c r="V1" s="17"/>
      <c r="W1" s="17"/>
      <c r="X1" s="17"/>
    </row>
    <row r="2" spans="1:24" s="12" customFormat="1" ht="13.5" customHeight="1" thickBot="1">
      <c r="A2" s="15"/>
      <c r="B2" s="15"/>
      <c r="C2" s="15"/>
      <c r="D2" s="21"/>
      <c r="E2" s="30"/>
      <c r="F2" s="30"/>
      <c r="G2" s="30"/>
      <c r="H2" s="30"/>
      <c r="I2" s="30">
        <v>1</v>
      </c>
      <c r="J2" s="30">
        <v>2</v>
      </c>
      <c r="K2" s="30">
        <v>3</v>
      </c>
      <c r="L2" s="30" t="s">
        <v>3</v>
      </c>
      <c r="M2" s="30"/>
      <c r="N2" s="30"/>
      <c r="O2" s="23"/>
      <c r="P2" s="17"/>
      <c r="Q2" s="17"/>
      <c r="R2" s="17"/>
      <c r="S2" s="17"/>
      <c r="T2" s="17"/>
      <c r="U2" s="17"/>
      <c r="V2" s="17"/>
      <c r="W2" s="17"/>
      <c r="X2" s="17"/>
    </row>
    <row r="3" spans="1:24" s="3" customFormat="1">
      <c r="A3" s="53">
        <v>1</v>
      </c>
      <c r="B3" s="6" t="s">
        <v>512</v>
      </c>
      <c r="C3" s="6" t="s">
        <v>308</v>
      </c>
      <c r="D3" s="6" t="s">
        <v>392</v>
      </c>
      <c r="E3" s="7" t="s">
        <v>65</v>
      </c>
      <c r="F3" s="53">
        <v>52</v>
      </c>
      <c r="G3" s="6" t="s">
        <v>296</v>
      </c>
      <c r="H3" s="6" t="s">
        <v>425</v>
      </c>
      <c r="I3" s="7" t="s">
        <v>66</v>
      </c>
      <c r="J3" s="7" t="s">
        <v>67</v>
      </c>
      <c r="K3" s="8" t="s">
        <v>68</v>
      </c>
      <c r="L3" s="8"/>
      <c r="M3" s="9" t="str">
        <f>"35,0"</f>
        <v>35,0</v>
      </c>
      <c r="N3" s="36" t="str">
        <f>"50,0469"</f>
        <v>50,0469</v>
      </c>
      <c r="O3" s="24"/>
    </row>
    <row r="4" spans="1:24">
      <c r="A4" s="31">
        <v>1</v>
      </c>
      <c r="B4" s="6" t="s">
        <v>513</v>
      </c>
      <c r="C4" s="6" t="s">
        <v>308</v>
      </c>
      <c r="D4" s="6" t="s">
        <v>393</v>
      </c>
      <c r="E4" s="7" t="s">
        <v>69</v>
      </c>
      <c r="F4" s="53">
        <v>67.5</v>
      </c>
      <c r="G4" s="6" t="s">
        <v>296</v>
      </c>
      <c r="H4" s="6" t="s">
        <v>418</v>
      </c>
      <c r="I4" s="7" t="s">
        <v>67</v>
      </c>
      <c r="J4" s="7" t="s">
        <v>70</v>
      </c>
      <c r="K4" s="7" t="s">
        <v>71</v>
      </c>
      <c r="L4" s="8"/>
      <c r="M4" s="9" t="str">
        <f>"45,0"</f>
        <v>45,0</v>
      </c>
      <c r="N4" s="36" t="str">
        <f>"54,3599"</f>
        <v>54,3599</v>
      </c>
      <c r="O4" s="24"/>
    </row>
    <row r="5" spans="1:24">
      <c r="A5" s="31">
        <v>1</v>
      </c>
      <c r="B5" s="6" t="s">
        <v>514</v>
      </c>
      <c r="C5" s="6" t="s">
        <v>306</v>
      </c>
      <c r="D5" s="6" t="s">
        <v>394</v>
      </c>
      <c r="E5" s="7" t="s">
        <v>72</v>
      </c>
      <c r="F5" s="53">
        <v>52</v>
      </c>
      <c r="G5" s="6" t="s">
        <v>282</v>
      </c>
      <c r="H5" s="6" t="s">
        <v>423</v>
      </c>
      <c r="I5" s="7" t="s">
        <v>67</v>
      </c>
      <c r="J5" s="7" t="s">
        <v>70</v>
      </c>
      <c r="K5" s="8" t="s">
        <v>73</v>
      </c>
      <c r="L5" s="8"/>
      <c r="M5" s="9" t="str">
        <f>"40,0"</f>
        <v>40,0</v>
      </c>
      <c r="N5" s="36" t="str">
        <f>"39,4140"</f>
        <v>39,4140</v>
      </c>
      <c r="O5" s="24"/>
    </row>
    <row r="6" spans="1:24">
      <c r="A6" s="31">
        <v>1</v>
      </c>
      <c r="B6" s="6" t="s">
        <v>515</v>
      </c>
      <c r="C6" s="6" t="s">
        <v>306</v>
      </c>
      <c r="D6" s="6" t="s">
        <v>395</v>
      </c>
      <c r="E6" s="7" t="s">
        <v>75</v>
      </c>
      <c r="F6" s="53">
        <v>75</v>
      </c>
      <c r="G6" s="6" t="s">
        <v>280</v>
      </c>
      <c r="H6" s="6" t="s">
        <v>416</v>
      </c>
      <c r="I6" s="7" t="s">
        <v>36</v>
      </c>
      <c r="J6" s="8" t="s">
        <v>28</v>
      </c>
      <c r="K6" s="8" t="s">
        <v>28</v>
      </c>
      <c r="L6" s="8"/>
      <c r="M6" s="9" t="str">
        <f>"170,0"</f>
        <v>170,0</v>
      </c>
      <c r="N6" s="36" t="str">
        <f>"118,4645"</f>
        <v>118,4645</v>
      </c>
      <c r="O6" s="24"/>
    </row>
    <row r="7" spans="1:24">
      <c r="A7" s="31">
        <v>1</v>
      </c>
      <c r="B7" s="6" t="s">
        <v>516</v>
      </c>
      <c r="C7" s="6" t="s">
        <v>306</v>
      </c>
      <c r="D7" s="6" t="s">
        <v>396</v>
      </c>
      <c r="E7" s="7" t="s">
        <v>77</v>
      </c>
      <c r="F7" s="53">
        <v>82.5</v>
      </c>
      <c r="G7" s="6" t="s">
        <v>280</v>
      </c>
      <c r="H7" s="6" t="s">
        <v>416</v>
      </c>
      <c r="I7" s="7" t="s">
        <v>78</v>
      </c>
      <c r="J7" s="7" t="s">
        <v>56</v>
      </c>
      <c r="K7" s="8" t="s">
        <v>79</v>
      </c>
      <c r="L7" s="8"/>
      <c r="M7" s="9" t="str">
        <f>"200,0"</f>
        <v>200,0</v>
      </c>
      <c r="N7" s="36" t="str">
        <f>"129,0200"</f>
        <v>129,0200</v>
      </c>
      <c r="O7" s="25"/>
    </row>
    <row r="8" spans="1:24">
      <c r="A8" s="31">
        <v>2</v>
      </c>
      <c r="B8" s="6" t="s">
        <v>517</v>
      </c>
      <c r="C8" s="6" t="s">
        <v>306</v>
      </c>
      <c r="D8" s="6" t="s">
        <v>397</v>
      </c>
      <c r="E8" s="7" t="s">
        <v>81</v>
      </c>
      <c r="F8" s="53">
        <v>82.5</v>
      </c>
      <c r="G8" s="6" t="s">
        <v>280</v>
      </c>
      <c r="H8" s="6" t="s">
        <v>421</v>
      </c>
      <c r="I8" s="7" t="s">
        <v>13</v>
      </c>
      <c r="J8" s="7" t="s">
        <v>82</v>
      </c>
      <c r="K8" s="8" t="s">
        <v>83</v>
      </c>
      <c r="L8" s="8"/>
      <c r="M8" s="9" t="str">
        <f>"155,0"</f>
        <v>155,0</v>
      </c>
      <c r="N8" s="36" t="str">
        <f>"102,7495"</f>
        <v>102,7495</v>
      </c>
      <c r="O8" s="27"/>
    </row>
    <row r="9" spans="1:24">
      <c r="A9" s="31">
        <v>1</v>
      </c>
      <c r="B9" s="6" t="s">
        <v>517</v>
      </c>
      <c r="C9" s="6" t="s">
        <v>306</v>
      </c>
      <c r="D9" s="6" t="s">
        <v>397</v>
      </c>
      <c r="E9" s="7" t="s">
        <v>81</v>
      </c>
      <c r="F9" s="53">
        <v>82.5</v>
      </c>
      <c r="G9" s="6" t="s">
        <v>301</v>
      </c>
      <c r="H9" s="6" t="s">
        <v>421</v>
      </c>
      <c r="I9" s="7" t="s">
        <v>13</v>
      </c>
      <c r="J9" s="7" t="s">
        <v>82</v>
      </c>
      <c r="K9" s="8" t="s">
        <v>83</v>
      </c>
      <c r="L9" s="8"/>
      <c r="M9" s="9" t="str">
        <f>"155,0"</f>
        <v>155,0</v>
      </c>
      <c r="N9" s="36" t="str">
        <f>"111,1750"</f>
        <v>111,1750</v>
      </c>
      <c r="O9" s="26"/>
    </row>
    <row r="10" spans="1:24">
      <c r="A10" s="31">
        <v>1</v>
      </c>
      <c r="B10" s="6" t="s">
        <v>518</v>
      </c>
      <c r="C10" s="6" t="s">
        <v>306</v>
      </c>
      <c r="D10" s="6" t="s">
        <v>398</v>
      </c>
      <c r="E10" s="7" t="s">
        <v>85</v>
      </c>
      <c r="F10" s="53">
        <v>90</v>
      </c>
      <c r="G10" s="6" t="s">
        <v>280</v>
      </c>
      <c r="H10" s="6" t="s">
        <v>415</v>
      </c>
      <c r="I10" s="7" t="s">
        <v>27</v>
      </c>
      <c r="J10" s="7" t="s">
        <v>86</v>
      </c>
      <c r="K10" s="7" t="s">
        <v>87</v>
      </c>
      <c r="L10" s="8"/>
      <c r="M10" s="9" t="str">
        <f>"195,0"</f>
        <v>195,0</v>
      </c>
      <c r="N10" s="36" t="str">
        <f>"120,4515"</f>
        <v>120,4515</v>
      </c>
      <c r="O10" s="25"/>
    </row>
    <row r="11" spans="1:24">
      <c r="A11" s="31">
        <v>2</v>
      </c>
      <c r="B11" s="6" t="s">
        <v>519</v>
      </c>
      <c r="C11" s="6" t="s">
        <v>306</v>
      </c>
      <c r="D11" s="6" t="s">
        <v>399</v>
      </c>
      <c r="E11" s="7" t="s">
        <v>89</v>
      </c>
      <c r="F11" s="53">
        <v>90</v>
      </c>
      <c r="G11" s="6" t="s">
        <v>280</v>
      </c>
      <c r="H11" s="6" t="s">
        <v>416</v>
      </c>
      <c r="I11" s="7" t="s">
        <v>18</v>
      </c>
      <c r="J11" s="7" t="s">
        <v>90</v>
      </c>
      <c r="K11" s="8" t="s">
        <v>91</v>
      </c>
      <c r="L11" s="8"/>
      <c r="M11" s="9" t="str">
        <f>"120,0"</f>
        <v>120,0</v>
      </c>
      <c r="N11" s="36" t="str">
        <f>"74,6100"</f>
        <v>74,6100</v>
      </c>
      <c r="O11" s="27"/>
    </row>
    <row r="12" spans="1:24">
      <c r="A12" s="31">
        <v>1</v>
      </c>
      <c r="B12" s="6" t="s">
        <v>520</v>
      </c>
      <c r="C12" s="6" t="s">
        <v>306</v>
      </c>
      <c r="D12" s="6" t="s">
        <v>400</v>
      </c>
      <c r="E12" s="7" t="s">
        <v>89</v>
      </c>
      <c r="F12" s="53">
        <v>90</v>
      </c>
      <c r="G12" s="6" t="s">
        <v>283</v>
      </c>
      <c r="H12" s="6" t="s">
        <v>416</v>
      </c>
      <c r="I12" s="7" t="s">
        <v>93</v>
      </c>
      <c r="J12" s="8" t="s">
        <v>78</v>
      </c>
      <c r="K12" s="7" t="s">
        <v>78</v>
      </c>
      <c r="L12" s="8"/>
      <c r="M12" s="9" t="str">
        <f>"190,0"</f>
        <v>190,0</v>
      </c>
      <c r="N12" s="36" t="str">
        <f>"119,3138"</f>
        <v>119,3138</v>
      </c>
      <c r="O12" s="27"/>
    </row>
    <row r="13" spans="1:24">
      <c r="A13" s="31">
        <v>2</v>
      </c>
      <c r="B13" s="6" t="s">
        <v>521</v>
      </c>
      <c r="C13" s="6" t="s">
        <v>306</v>
      </c>
      <c r="D13" s="6" t="s">
        <v>401</v>
      </c>
      <c r="E13" s="7" t="s">
        <v>95</v>
      </c>
      <c r="F13" s="53">
        <v>90</v>
      </c>
      <c r="G13" s="6" t="s">
        <v>283</v>
      </c>
      <c r="H13" s="6" t="s">
        <v>416</v>
      </c>
      <c r="I13" s="8" t="s">
        <v>11</v>
      </c>
      <c r="J13" s="7" t="s">
        <v>11</v>
      </c>
      <c r="K13" s="7" t="s">
        <v>96</v>
      </c>
      <c r="L13" s="8"/>
      <c r="M13" s="9" t="str">
        <f>"130,0"</f>
        <v>130,0</v>
      </c>
      <c r="N13" s="36" t="str">
        <f>"83,0960"</f>
        <v>83,0960</v>
      </c>
      <c r="O13" s="27"/>
    </row>
    <row r="14" spans="1:24">
      <c r="A14" s="31">
        <v>1</v>
      </c>
      <c r="B14" s="6" t="s">
        <v>522</v>
      </c>
      <c r="C14" s="6" t="s">
        <v>306</v>
      </c>
      <c r="D14" s="6" t="s">
        <v>402</v>
      </c>
      <c r="E14" s="7" t="s">
        <v>98</v>
      </c>
      <c r="F14" s="53">
        <v>90</v>
      </c>
      <c r="G14" s="6" t="s">
        <v>301</v>
      </c>
      <c r="H14" s="6" t="s">
        <v>426</v>
      </c>
      <c r="I14" s="7" t="s">
        <v>17</v>
      </c>
      <c r="J14" s="7" t="s">
        <v>21</v>
      </c>
      <c r="K14" s="8" t="s">
        <v>18</v>
      </c>
      <c r="L14" s="8"/>
      <c r="M14" s="9" t="str">
        <f>"110,0"</f>
        <v>110,0</v>
      </c>
      <c r="N14" s="36" t="str">
        <f>"71,1793"</f>
        <v>71,1793</v>
      </c>
      <c r="O14" s="26"/>
    </row>
    <row r="15" spans="1:24">
      <c r="A15" s="31">
        <v>1</v>
      </c>
      <c r="B15" s="6" t="s">
        <v>523</v>
      </c>
      <c r="C15" s="6" t="s">
        <v>306</v>
      </c>
      <c r="D15" s="6" t="s">
        <v>403</v>
      </c>
      <c r="E15" s="7" t="s">
        <v>100</v>
      </c>
      <c r="F15" s="53">
        <v>100</v>
      </c>
      <c r="G15" s="6" t="s">
        <v>280</v>
      </c>
      <c r="H15" s="6" t="s">
        <v>419</v>
      </c>
      <c r="I15" s="7" t="s">
        <v>33</v>
      </c>
      <c r="J15" s="7" t="s">
        <v>23</v>
      </c>
      <c r="K15" s="7" t="s">
        <v>34</v>
      </c>
      <c r="L15" s="8"/>
      <c r="M15" s="9" t="str">
        <f>"245,0"</f>
        <v>245,0</v>
      </c>
      <c r="N15" s="36" t="str">
        <f>"142,5410"</f>
        <v>142,5410</v>
      </c>
      <c r="O15" s="25"/>
    </row>
    <row r="16" spans="1:24">
      <c r="A16" s="31">
        <v>1</v>
      </c>
      <c r="B16" s="6" t="s">
        <v>524</v>
      </c>
      <c r="C16" s="6" t="s">
        <v>306</v>
      </c>
      <c r="D16" s="6" t="s">
        <v>404</v>
      </c>
      <c r="E16" s="7" t="s">
        <v>102</v>
      </c>
      <c r="F16" s="53">
        <v>100</v>
      </c>
      <c r="G16" s="6" t="s">
        <v>283</v>
      </c>
      <c r="H16" s="6" t="s">
        <v>416</v>
      </c>
      <c r="I16" s="7" t="s">
        <v>52</v>
      </c>
      <c r="J16" s="7" t="s">
        <v>35</v>
      </c>
      <c r="K16" s="8" t="s">
        <v>36</v>
      </c>
      <c r="L16" s="8"/>
      <c r="M16" s="9" t="str">
        <f>"160,0"</f>
        <v>160,0</v>
      </c>
      <c r="N16" s="36" t="str">
        <f>"96,0562"</f>
        <v>96,0562</v>
      </c>
      <c r="O16" s="27"/>
    </row>
    <row r="17" spans="1:15">
      <c r="A17" s="31">
        <v>1</v>
      </c>
      <c r="B17" s="6" t="s">
        <v>525</v>
      </c>
      <c r="C17" s="6" t="s">
        <v>306</v>
      </c>
      <c r="D17" s="6" t="s">
        <v>405</v>
      </c>
      <c r="E17" s="7" t="s">
        <v>104</v>
      </c>
      <c r="F17" s="53">
        <v>100</v>
      </c>
      <c r="G17" s="6" t="s">
        <v>284</v>
      </c>
      <c r="H17" s="6" t="s">
        <v>421</v>
      </c>
      <c r="I17" s="7" t="s">
        <v>35</v>
      </c>
      <c r="J17" s="7" t="s">
        <v>105</v>
      </c>
      <c r="K17" s="8" t="s">
        <v>106</v>
      </c>
      <c r="L17" s="8"/>
      <c r="M17" s="9" t="str">
        <f>"165,0"</f>
        <v>165,0</v>
      </c>
      <c r="N17" s="36" t="str">
        <f>"109,2877"</f>
        <v>109,2877</v>
      </c>
      <c r="O17" s="27"/>
    </row>
    <row r="18" spans="1:15">
      <c r="A18" s="31">
        <v>1</v>
      </c>
      <c r="B18" s="6" t="s">
        <v>526</v>
      </c>
      <c r="C18" s="6" t="s">
        <v>306</v>
      </c>
      <c r="D18" s="6" t="s">
        <v>406</v>
      </c>
      <c r="E18" s="7" t="s">
        <v>108</v>
      </c>
      <c r="F18" s="53">
        <v>100</v>
      </c>
      <c r="G18" s="6" t="s">
        <v>296</v>
      </c>
      <c r="H18" s="6" t="s">
        <v>421</v>
      </c>
      <c r="I18" s="7" t="s">
        <v>13</v>
      </c>
      <c r="J18" s="7" t="s">
        <v>82</v>
      </c>
      <c r="K18" s="7" t="s">
        <v>105</v>
      </c>
      <c r="L18" s="8"/>
      <c r="M18" s="9" t="str">
        <f>"165,0"</f>
        <v>165,0</v>
      </c>
      <c r="N18" s="36" t="str">
        <f>"124,9653"</f>
        <v>124,9653</v>
      </c>
      <c r="O18" s="26"/>
    </row>
    <row r="19" spans="1:15">
      <c r="A19" s="31">
        <v>1</v>
      </c>
      <c r="B19" s="6" t="s">
        <v>527</v>
      </c>
      <c r="C19" s="6" t="s">
        <v>306</v>
      </c>
      <c r="D19" s="6" t="s">
        <v>407</v>
      </c>
      <c r="E19" s="7" t="s">
        <v>110</v>
      </c>
      <c r="F19" s="53">
        <v>110</v>
      </c>
      <c r="G19" s="6" t="s">
        <v>281</v>
      </c>
      <c r="H19" s="6" t="s">
        <v>416</v>
      </c>
      <c r="I19" s="7" t="s">
        <v>78</v>
      </c>
      <c r="J19" s="7" t="s">
        <v>87</v>
      </c>
      <c r="K19" s="7" t="s">
        <v>111</v>
      </c>
      <c r="L19" s="8"/>
      <c r="M19" s="9" t="str">
        <f>"197,5"</f>
        <v>197,5</v>
      </c>
      <c r="N19" s="36" t="str">
        <f>"112,3775"</f>
        <v>112,3775</v>
      </c>
      <c r="O19" s="25"/>
    </row>
    <row r="20" spans="1:15">
      <c r="A20" s="31">
        <v>1</v>
      </c>
      <c r="B20" s="6" t="s">
        <v>527</v>
      </c>
      <c r="C20" s="6" t="s">
        <v>306</v>
      </c>
      <c r="D20" s="6" t="s">
        <v>407</v>
      </c>
      <c r="E20" s="7" t="s">
        <v>110</v>
      </c>
      <c r="F20" s="53">
        <v>110</v>
      </c>
      <c r="G20" s="6" t="s">
        <v>280</v>
      </c>
      <c r="H20" s="6" t="s">
        <v>416</v>
      </c>
      <c r="I20" s="7" t="s">
        <v>78</v>
      </c>
      <c r="J20" s="7" t="s">
        <v>87</v>
      </c>
      <c r="K20" s="7" t="s">
        <v>111</v>
      </c>
      <c r="L20" s="8"/>
      <c r="M20" s="9" t="str">
        <f>"197,5"</f>
        <v>197,5</v>
      </c>
      <c r="N20" s="36" t="str">
        <f>"112,3775"</f>
        <v>112,3775</v>
      </c>
      <c r="O20" s="26"/>
    </row>
    <row r="21" spans="1:15">
      <c r="A21" s="31">
        <v>1</v>
      </c>
      <c r="B21" s="6" t="s">
        <v>528</v>
      </c>
      <c r="C21" s="6" t="s">
        <v>306</v>
      </c>
      <c r="D21" s="6" t="s">
        <v>408</v>
      </c>
      <c r="E21" s="7" t="s">
        <v>113</v>
      </c>
      <c r="F21" s="53">
        <v>125</v>
      </c>
      <c r="G21" s="6" t="s">
        <v>296</v>
      </c>
      <c r="H21" s="6" t="s">
        <v>427</v>
      </c>
      <c r="I21" s="8" t="s">
        <v>35</v>
      </c>
      <c r="J21" s="7" t="s">
        <v>36</v>
      </c>
      <c r="K21" s="7" t="s">
        <v>26</v>
      </c>
      <c r="L21" s="8"/>
      <c r="M21" s="9" t="str">
        <f>"175,0"</f>
        <v>175,0</v>
      </c>
      <c r="N21" s="36" t="str">
        <f>"119,2675"</f>
        <v>119,2675</v>
      </c>
      <c r="O21" s="24"/>
    </row>
    <row r="22" spans="1:15">
      <c r="A22" s="31">
        <v>1</v>
      </c>
      <c r="B22" s="6" t="s">
        <v>529</v>
      </c>
      <c r="C22" s="6" t="s">
        <v>306</v>
      </c>
      <c r="D22" s="6" t="s">
        <v>409</v>
      </c>
      <c r="E22" s="7" t="s">
        <v>115</v>
      </c>
      <c r="F22" s="53">
        <v>140</v>
      </c>
      <c r="G22" s="6" t="s">
        <v>284</v>
      </c>
      <c r="H22" s="6" t="s">
        <v>416</v>
      </c>
      <c r="I22" s="7" t="s">
        <v>35</v>
      </c>
      <c r="J22" s="7" t="s">
        <v>36</v>
      </c>
      <c r="K22" s="7" t="s">
        <v>26</v>
      </c>
      <c r="L22" s="8"/>
      <c r="M22" s="9" t="str">
        <f>"175,0"</f>
        <v>175,0</v>
      </c>
      <c r="N22" s="36" t="str">
        <f>"107,0243"</f>
        <v>107,0243</v>
      </c>
      <c r="O22" s="24"/>
    </row>
    <row r="24" spans="1:15">
      <c r="B24" s="6"/>
    </row>
    <row r="25" spans="1:15">
      <c r="B25" s="6"/>
    </row>
    <row r="26" spans="1:15">
      <c r="B26" s="6"/>
    </row>
    <row r="27" spans="1:15">
      <c r="B27" s="6"/>
    </row>
    <row r="28" spans="1:15">
      <c r="B28" s="6"/>
    </row>
    <row r="29" spans="1:15">
      <c r="B29" s="6"/>
    </row>
    <row r="30" spans="1:15">
      <c r="B30" s="6"/>
    </row>
    <row r="31" spans="1:15">
      <c r="B31" s="6"/>
    </row>
    <row r="32" spans="1:15">
      <c r="B32" s="6"/>
    </row>
    <row r="33" spans="2:7">
      <c r="B33" s="6"/>
      <c r="C33" s="13"/>
      <c r="D33" s="13"/>
    </row>
    <row r="34" spans="2:7">
      <c r="B34" s="6"/>
      <c r="C34" s="14"/>
      <c r="D34" s="13"/>
    </row>
    <row r="35" spans="2:7">
      <c r="B35" s="6"/>
      <c r="C35" s="15"/>
      <c r="D35" s="21"/>
      <c r="E35" s="15"/>
      <c r="F35" s="15"/>
      <c r="G35" s="15"/>
    </row>
    <row r="36" spans="2:7">
      <c r="B36" s="6"/>
      <c r="C36" s="11"/>
      <c r="G36" s="4"/>
    </row>
    <row r="37" spans="2:7">
      <c r="B37" s="6"/>
      <c r="C37" s="11"/>
      <c r="G37" s="4"/>
    </row>
    <row r="38" spans="2:7">
      <c r="B38" s="6"/>
    </row>
    <row r="39" spans="2:7">
      <c r="B39" s="6"/>
    </row>
    <row r="40" spans="2:7">
      <c r="B40" s="6"/>
      <c r="C40" s="13"/>
      <c r="D40" s="13"/>
    </row>
    <row r="41" spans="2:7">
      <c r="B41" s="6"/>
      <c r="C41" s="14"/>
      <c r="D41" s="13"/>
    </row>
    <row r="42" spans="2:7">
      <c r="B42" s="6"/>
      <c r="C42" s="15"/>
      <c r="D42" s="21"/>
      <c r="E42" s="15"/>
      <c r="F42" s="15"/>
      <c r="G42" s="15"/>
    </row>
    <row r="43" spans="2:7">
      <c r="B43" s="6"/>
      <c r="C43" s="11"/>
      <c r="G43" s="4"/>
    </row>
    <row r="45" spans="2:7">
      <c r="B45" s="14"/>
      <c r="C45" s="14"/>
      <c r="D45" s="13"/>
    </row>
    <row r="46" spans="2:7">
      <c r="B46" s="15"/>
      <c r="C46" s="15"/>
      <c r="D46" s="21"/>
      <c r="E46" s="15"/>
      <c r="F46" s="15"/>
      <c r="G46" s="15"/>
    </row>
    <row r="47" spans="2:7">
      <c r="B47" s="11"/>
      <c r="C47" s="11"/>
      <c r="G47" s="4"/>
    </row>
    <row r="49" spans="2:7">
      <c r="B49" s="14"/>
      <c r="C49" s="14"/>
      <c r="D49" s="13" t="s">
        <v>48</v>
      </c>
    </row>
    <row r="50" spans="2:7">
      <c r="B50" s="15" t="s">
        <v>0</v>
      </c>
      <c r="C50" s="15"/>
      <c r="D50" s="21" t="s">
        <v>39</v>
      </c>
      <c r="E50" s="15" t="s">
        <v>40</v>
      </c>
      <c r="F50" s="15" t="s">
        <v>116</v>
      </c>
      <c r="G50" s="15"/>
    </row>
    <row r="51" spans="2:7">
      <c r="B51" s="11" t="s">
        <v>99</v>
      </c>
      <c r="C51" s="11"/>
      <c r="D51" s="2" t="s">
        <v>48</v>
      </c>
      <c r="E51" s="3" t="s">
        <v>49</v>
      </c>
      <c r="F51" s="3" t="s">
        <v>34</v>
      </c>
      <c r="G51" s="4"/>
    </row>
    <row r="52" spans="2:7">
      <c r="B52" s="11" t="s">
        <v>76</v>
      </c>
      <c r="C52" s="11"/>
      <c r="D52" s="2" t="s">
        <v>48</v>
      </c>
      <c r="E52" s="3" t="s">
        <v>46</v>
      </c>
      <c r="F52" s="3" t="s">
        <v>56</v>
      </c>
      <c r="G52" s="4"/>
    </row>
    <row r="53" spans="2:7">
      <c r="B53" s="11" t="s">
        <v>84</v>
      </c>
      <c r="C53" s="11"/>
      <c r="D53" s="2" t="s">
        <v>48</v>
      </c>
      <c r="E53" s="3" t="s">
        <v>60</v>
      </c>
      <c r="F53" s="3" t="s">
        <v>87</v>
      </c>
      <c r="G53" s="4"/>
    </row>
    <row r="54" spans="2:7">
      <c r="B54" s="11" t="s">
        <v>74</v>
      </c>
      <c r="C54" s="11"/>
      <c r="D54" s="2" t="s">
        <v>48</v>
      </c>
      <c r="E54" s="3" t="s">
        <v>44</v>
      </c>
      <c r="F54" s="3" t="s">
        <v>36</v>
      </c>
      <c r="G54" s="4"/>
    </row>
    <row r="55" spans="2:7">
      <c r="B55" s="11" t="s">
        <v>109</v>
      </c>
      <c r="C55" s="11"/>
      <c r="D55" s="2" t="s">
        <v>48</v>
      </c>
      <c r="E55" s="3" t="s">
        <v>121</v>
      </c>
      <c r="F55" s="3" t="s">
        <v>111</v>
      </c>
      <c r="G55" s="4"/>
    </row>
    <row r="56" spans="2:7">
      <c r="B56" s="11" t="s">
        <v>80</v>
      </c>
      <c r="C56" s="11"/>
      <c r="D56" s="2" t="s">
        <v>48</v>
      </c>
      <c r="E56" s="3" t="s">
        <v>46</v>
      </c>
      <c r="F56" s="3" t="s">
        <v>82</v>
      </c>
      <c r="G56" s="4"/>
    </row>
    <row r="57" spans="2:7">
      <c r="B57" s="11" t="s">
        <v>88</v>
      </c>
      <c r="C57" s="11"/>
      <c r="D57" s="2" t="s">
        <v>48</v>
      </c>
      <c r="E57" s="3" t="s">
        <v>60</v>
      </c>
      <c r="F57" s="3" t="s">
        <v>90</v>
      </c>
      <c r="G57" s="4"/>
    </row>
    <row r="59" spans="2:7">
      <c r="B59" s="14"/>
      <c r="C59" s="14"/>
      <c r="D59" s="13" t="s">
        <v>62</v>
      </c>
    </row>
    <row r="60" spans="2:7">
      <c r="B60" s="15" t="s">
        <v>0</v>
      </c>
      <c r="C60" s="15"/>
      <c r="D60" s="21" t="s">
        <v>39</v>
      </c>
      <c r="E60" s="15" t="s">
        <v>40</v>
      </c>
      <c r="F60" s="15" t="s">
        <v>116</v>
      </c>
      <c r="G60" s="15"/>
    </row>
    <row r="61" spans="2:7">
      <c r="B61" s="11" t="s">
        <v>107</v>
      </c>
      <c r="C61" s="11"/>
      <c r="D61" s="2" t="s">
        <v>63</v>
      </c>
      <c r="E61" s="3" t="s">
        <v>49</v>
      </c>
      <c r="F61" s="3" t="s">
        <v>105</v>
      </c>
      <c r="G61" s="4"/>
    </row>
    <row r="62" spans="2:7">
      <c r="B62" s="11" t="s">
        <v>92</v>
      </c>
      <c r="C62" s="11"/>
      <c r="D62" s="2" t="s">
        <v>122</v>
      </c>
      <c r="E62" s="3" t="s">
        <v>60</v>
      </c>
      <c r="F62" s="3" t="s">
        <v>78</v>
      </c>
      <c r="G62" s="4"/>
    </row>
    <row r="63" spans="2:7">
      <c r="B63" s="11" t="s">
        <v>112</v>
      </c>
      <c r="C63" s="11"/>
      <c r="D63" s="2" t="s">
        <v>63</v>
      </c>
      <c r="E63" s="3" t="s">
        <v>123</v>
      </c>
      <c r="F63" s="3" t="s">
        <v>26</v>
      </c>
      <c r="G63" s="4"/>
    </row>
    <row r="64" spans="2:7">
      <c r="B64" s="11" t="s">
        <v>80</v>
      </c>
      <c r="C64" s="11"/>
      <c r="D64" s="2" t="s">
        <v>124</v>
      </c>
      <c r="E64" s="3" t="s">
        <v>46</v>
      </c>
      <c r="F64" s="3" t="s">
        <v>82</v>
      </c>
      <c r="G64" s="4"/>
    </row>
    <row r="65" spans="2:7">
      <c r="B65" s="11" t="s">
        <v>103</v>
      </c>
      <c r="C65" s="11"/>
      <c r="D65" s="2" t="s">
        <v>125</v>
      </c>
      <c r="E65" s="3" t="s">
        <v>49</v>
      </c>
      <c r="F65" s="3" t="s">
        <v>105</v>
      </c>
      <c r="G65" s="4"/>
    </row>
    <row r="66" spans="2:7">
      <c r="B66" s="11" t="s">
        <v>114</v>
      </c>
      <c r="C66" s="11"/>
      <c r="D66" s="2" t="s">
        <v>125</v>
      </c>
      <c r="E66" s="3" t="s">
        <v>126</v>
      </c>
      <c r="F66" s="3" t="s">
        <v>26</v>
      </c>
      <c r="G66" s="4"/>
    </row>
    <row r="67" spans="2:7">
      <c r="B67" s="11" t="s">
        <v>101</v>
      </c>
      <c r="C67" s="11"/>
      <c r="D67" s="2" t="s">
        <v>122</v>
      </c>
      <c r="E67" s="3" t="s">
        <v>49</v>
      </c>
      <c r="F67" s="3" t="s">
        <v>35</v>
      </c>
      <c r="G67" s="4"/>
    </row>
    <row r="68" spans="2:7">
      <c r="B68" s="11" t="s">
        <v>94</v>
      </c>
      <c r="C68" s="11"/>
      <c r="D68" s="2" t="s">
        <v>122</v>
      </c>
      <c r="E68" s="3" t="s">
        <v>60</v>
      </c>
      <c r="F68" s="3" t="s">
        <v>96</v>
      </c>
      <c r="G68" s="4"/>
    </row>
    <row r="69" spans="2:7">
      <c r="B69" s="11" t="s">
        <v>97</v>
      </c>
      <c r="C69" s="11"/>
      <c r="D69" s="2" t="s">
        <v>124</v>
      </c>
      <c r="E69" s="3" t="s">
        <v>60</v>
      </c>
      <c r="F69" s="3" t="s">
        <v>21</v>
      </c>
      <c r="G69" s="4"/>
    </row>
  </sheetData>
  <mergeCells count="1">
    <mergeCell ref="I1:K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AWPC PL Raw</vt:lpstr>
      <vt:lpstr>AWPC CL PL</vt:lpstr>
      <vt:lpstr>AWPC DL Raw</vt:lpstr>
      <vt:lpstr>AWPC DL</vt:lpstr>
      <vt:lpstr>AWPC BP Raw</vt:lpstr>
      <vt:lpstr>AWPC BP Soft</vt:lpstr>
      <vt:lpstr>WPC PL Raw</vt:lpstr>
      <vt:lpstr>WPC CL PL</vt:lpstr>
      <vt:lpstr>WPC BP Raw</vt:lpstr>
      <vt:lpstr>WPC BP soft</vt:lpstr>
      <vt:lpstr>WPC DL Rsw</vt:lpstr>
      <vt:lpstr>WPC DL 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Pete Kravtsov</cp:lastModifiedBy>
  <cp:lastPrinted>2008-02-22T21:19:54Z</cp:lastPrinted>
  <dcterms:created xsi:type="dcterms:W3CDTF">2002-06-16T13:36:44Z</dcterms:created>
  <dcterms:modified xsi:type="dcterms:W3CDTF">2021-10-11T14:41:19Z</dcterms:modified>
</cp:coreProperties>
</file>