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8BC39FDE-E2AC-1F4E-BF42-1B62A2AA4915}" xr6:coauthVersionLast="45" xr6:coauthVersionMax="45" xr10:uidLastSave="{00000000-0000-0000-0000-000000000000}"/>
  <bookViews>
    <workbookView xWindow="480" yWindow="460" windowWidth="28260" windowHeight="16120" firstSheet="11" activeTab="11" xr2:uid="{00000000-000D-0000-FFFF-FFFF00000000}"/>
  </bookViews>
  <sheets>
    <sheet name="IPL Двоеборье без экип ДК" sheetId="54" r:id="rId1"/>
    <sheet name="IPL Двоеборье без экип" sheetId="53" r:id="rId2"/>
    <sheet name="IPL Жим без экипировки ДК" sheetId="48" r:id="rId3"/>
    <sheet name="IPL Жим без экипировки" sheetId="47" r:id="rId4"/>
    <sheet name="СПР Жим софт однопетельная ДК" sheetId="64" r:id="rId5"/>
    <sheet name="СПР Жим софт однопетельная" sheetId="63" r:id="rId6"/>
    <sheet name="IPL Тяга без экипировки ДК" sheetId="52" r:id="rId7"/>
    <sheet name="IPL Тяга без экипировки" sheetId="51" r:id="rId8"/>
    <sheet name="СПР Пауэрспорт ДК" sheetId="62" r:id="rId9"/>
    <sheet name="СПР Пауэрспорт" sheetId="61" r:id="rId10"/>
    <sheet name="СПР Подъем на бицепс ДК" sheetId="60" r:id="rId11"/>
    <sheet name="СПР Подъем на бицепс" sheetId="59" r:id="rId12"/>
  </sheets>
  <calcPr calcId="191029" calcCompleted="0"/>
</workbook>
</file>

<file path=xl/calcChain.xml><?xml version="1.0" encoding="utf-8"?>
<calcChain xmlns="http://schemas.openxmlformats.org/spreadsheetml/2006/main">
  <c r="L12" i="64" l="1"/>
  <c r="K12" i="64"/>
  <c r="L6" i="64"/>
  <c r="K6" i="64"/>
  <c r="L9" i="64" l="1"/>
  <c r="K9" i="64"/>
  <c r="L6" i="63"/>
  <c r="K6" i="63"/>
  <c r="P10" i="62"/>
  <c r="O10" i="62"/>
  <c r="P7" i="62"/>
  <c r="O7" i="62"/>
  <c r="P6" i="62"/>
  <c r="O6" i="62"/>
  <c r="P7" i="61"/>
  <c r="O7" i="61"/>
  <c r="P6" i="61"/>
  <c r="O6" i="61"/>
  <c r="L15" i="60"/>
  <c r="K15" i="60"/>
  <c r="L12" i="60"/>
  <c r="K12" i="60"/>
  <c r="L9" i="60"/>
  <c r="K9" i="60"/>
  <c r="L6" i="60"/>
  <c r="K6" i="60"/>
  <c r="L21" i="59"/>
  <c r="K21" i="59"/>
  <c r="L20" i="59"/>
  <c r="K20" i="59"/>
  <c r="L19" i="59"/>
  <c r="K19" i="59"/>
  <c r="L16" i="59"/>
  <c r="K16" i="59"/>
  <c r="L13" i="59"/>
  <c r="K13" i="59"/>
  <c r="L12" i="59"/>
  <c r="K12" i="59"/>
  <c r="L9" i="59"/>
  <c r="K9" i="59"/>
  <c r="L6" i="59"/>
  <c r="K6" i="59"/>
  <c r="P9" i="54"/>
  <c r="O9" i="54"/>
  <c r="P6" i="54"/>
  <c r="O6" i="54"/>
  <c r="P9" i="53"/>
  <c r="O9" i="53"/>
  <c r="P6" i="53"/>
  <c r="O6" i="53"/>
  <c r="L19" i="52"/>
  <c r="K19" i="52"/>
  <c r="L16" i="52"/>
  <c r="K16" i="52"/>
  <c r="L13" i="52"/>
  <c r="K13" i="52"/>
  <c r="L12" i="52"/>
  <c r="K12" i="52"/>
  <c r="L9" i="52"/>
  <c r="K9" i="52"/>
  <c r="L6" i="52"/>
  <c r="K6" i="52"/>
  <c r="L9" i="51"/>
  <c r="K9" i="51"/>
  <c r="L6" i="51"/>
  <c r="K6" i="51"/>
  <c r="L26" i="48"/>
  <c r="K26" i="48"/>
  <c r="L23" i="48"/>
  <c r="K23" i="48"/>
  <c r="L22" i="48"/>
  <c r="L21" i="48"/>
  <c r="K21" i="48"/>
  <c r="L18" i="48"/>
  <c r="L15" i="48"/>
  <c r="K15" i="48"/>
  <c r="L14" i="48"/>
  <c r="K14" i="48"/>
  <c r="L13" i="48"/>
  <c r="K13" i="48"/>
  <c r="L12" i="48"/>
  <c r="K12" i="48"/>
  <c r="L9" i="48"/>
  <c r="K9" i="48"/>
  <c r="L6" i="48"/>
  <c r="K6" i="48"/>
  <c r="L18" i="47"/>
  <c r="K18" i="47"/>
  <c r="L17" i="47"/>
  <c r="K17" i="47"/>
  <c r="L16" i="47"/>
  <c r="K16" i="47"/>
  <c r="L13" i="47"/>
  <c r="K13" i="47"/>
  <c r="L12" i="47"/>
  <c r="K12" i="47"/>
  <c r="L9" i="47"/>
  <c r="K9" i="47"/>
  <c r="L6" i="47"/>
</calcChain>
</file>

<file path=xl/sharedStrings.xml><?xml version="1.0" encoding="utf-8"?>
<sst xmlns="http://schemas.openxmlformats.org/spreadsheetml/2006/main" count="768" uniqueCount="290">
  <si>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</si>
  <si>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</si>
  <si>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</si>
  <si>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</si>
  <si>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</si>
  <si>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</si>
  <si>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</si>
  <si>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/>
  </si>
  <si>
    <t>Результат</t>
  </si>
  <si>
    <t>Жим лёжа</t>
  </si>
  <si>
    <t>ВЕСОВАЯ КАТЕГОРИЯ   90</t>
  </si>
  <si>
    <t>105,0</t>
  </si>
  <si>
    <t>110,0</t>
  </si>
  <si>
    <t>50,0</t>
  </si>
  <si>
    <t>160,0</t>
  </si>
  <si>
    <t>1</t>
  </si>
  <si>
    <t>100,0</t>
  </si>
  <si>
    <t>80,0</t>
  </si>
  <si>
    <t>120,0</t>
  </si>
  <si>
    <t>127,5</t>
  </si>
  <si>
    <t>130,0</t>
  </si>
  <si>
    <t>ВЕСОВАЯ КАТЕГОРИЯ   60</t>
  </si>
  <si>
    <t>30,0</t>
  </si>
  <si>
    <t>ВЕСОВАЯ КАТЕГОРИЯ   110</t>
  </si>
  <si>
    <t>137,5</t>
  </si>
  <si>
    <t>Жемаркин Дмитрий</t>
  </si>
  <si>
    <t>Открытая (29.01.1991)/30</t>
  </si>
  <si>
    <t>121,80</t>
  </si>
  <si>
    <t>180,0</t>
  </si>
  <si>
    <t>190,0</t>
  </si>
  <si>
    <t>200,0</t>
  </si>
  <si>
    <t>145,0</t>
  </si>
  <si>
    <t>47,5</t>
  </si>
  <si>
    <t>ВЕСОВАЯ КАТЕГОРИЯ   100</t>
  </si>
  <si>
    <t>65,0</t>
  </si>
  <si>
    <t>90,0</t>
  </si>
  <si>
    <t>Балясина Евгения</t>
  </si>
  <si>
    <t>Открытая (21.05.1989)/32</t>
  </si>
  <si>
    <t>48,95</t>
  </si>
  <si>
    <t>115,0</t>
  </si>
  <si>
    <t>125,0</t>
  </si>
  <si>
    <t>210,0</t>
  </si>
  <si>
    <t>220,0</t>
  </si>
  <si>
    <t>230,0</t>
  </si>
  <si>
    <t>165,0</t>
  </si>
  <si>
    <t>360,0</t>
  </si>
  <si>
    <t>55,0</t>
  </si>
  <si>
    <t>Семенов Роман</t>
  </si>
  <si>
    <t>Открытая (12.11.1979)/41</t>
  </si>
  <si>
    <t>98,00</t>
  </si>
  <si>
    <t>ВЕСОВАЯ КАТЕГОРИЯ   48</t>
  </si>
  <si>
    <t>ВЕСОВАЯ КАТЕГОРИЯ   56</t>
  </si>
  <si>
    <t>2</t>
  </si>
  <si>
    <t>57,5</t>
  </si>
  <si>
    <t>ВЕСОВАЯ КАТЕГОРИЯ   82.5</t>
  </si>
  <si>
    <t>60,0</t>
  </si>
  <si>
    <t>35,0</t>
  </si>
  <si>
    <t>92,5</t>
  </si>
  <si>
    <t>Тяга</t>
  </si>
  <si>
    <t>ВЕСОВАЯ КАТЕГОРИЯ   125</t>
  </si>
  <si>
    <t>150,0</t>
  </si>
  <si>
    <t>75,0</t>
  </si>
  <si>
    <t>82,5</t>
  </si>
  <si>
    <t>70,0</t>
  </si>
  <si>
    <t>ВЕСОВАЯ КАТЕГОРИЯ   52</t>
  </si>
  <si>
    <t>ВЕСОВАЯ КАТЕГОРИЯ   90+</t>
  </si>
  <si>
    <t>Огурчикова Алина</t>
  </si>
  <si>
    <t>Девушки 15-19 (28.02.2002)/19</t>
  </si>
  <si>
    <t>93,80</t>
  </si>
  <si>
    <t>85,0</t>
  </si>
  <si>
    <t>97,5</t>
  </si>
  <si>
    <t xml:space="preserve">Багитов Р. </t>
  </si>
  <si>
    <t>Антонов Сергей</t>
  </si>
  <si>
    <t>Открытая (27.07.1989)/32</t>
  </si>
  <si>
    <t>81,00</t>
  </si>
  <si>
    <t>170,0</t>
  </si>
  <si>
    <t>175,0</t>
  </si>
  <si>
    <t>Буханцев Антон</t>
  </si>
  <si>
    <t>Открытая (22.06.1991)/30</t>
  </si>
  <si>
    <t>81,80</t>
  </si>
  <si>
    <t>147,5</t>
  </si>
  <si>
    <t xml:space="preserve">Яруков С. </t>
  </si>
  <si>
    <t>207,5</t>
  </si>
  <si>
    <t>Багитов Рустам</t>
  </si>
  <si>
    <t>Открытая (18.01.1985)/36</t>
  </si>
  <si>
    <t>94,20</t>
  </si>
  <si>
    <t>-</t>
  </si>
  <si>
    <t>ВЕСОВАЯ КАТЕГОРИЯ   75</t>
  </si>
  <si>
    <t>Ермолаева Анна</t>
  </si>
  <si>
    <t>Открытая (27.04.1975)/46</t>
  </si>
  <si>
    <t>71,70</t>
  </si>
  <si>
    <t xml:space="preserve">Беляев Р. </t>
  </si>
  <si>
    <t>ВЕСОВАЯ КАТЕГОРИЯ   67.5</t>
  </si>
  <si>
    <t>Гайда Кирилл</t>
  </si>
  <si>
    <t>66,70</t>
  </si>
  <si>
    <t>107,5</t>
  </si>
  <si>
    <t>Липихин Олег</t>
  </si>
  <si>
    <t>Открытая (10.08.1988)/33</t>
  </si>
  <si>
    <t>67,00</t>
  </si>
  <si>
    <t>Николаев Олег</t>
  </si>
  <si>
    <t>Открытая (02.06.1989)/32</t>
  </si>
  <si>
    <t>66,50</t>
  </si>
  <si>
    <t>112,5</t>
  </si>
  <si>
    <t>117,5</t>
  </si>
  <si>
    <t>Аветисян Рубен</t>
  </si>
  <si>
    <t>Открытая (15.08.1997)/24</t>
  </si>
  <si>
    <t>66,20</t>
  </si>
  <si>
    <t>Першин Дмитрий</t>
  </si>
  <si>
    <t>Открытая (07.12.1988)/32</t>
  </si>
  <si>
    <t>73,80</t>
  </si>
  <si>
    <t>Беличенко Юрий</t>
  </si>
  <si>
    <t>88,10</t>
  </si>
  <si>
    <t>142,5</t>
  </si>
  <si>
    <t>152,5</t>
  </si>
  <si>
    <t>Иванов Александр</t>
  </si>
  <si>
    <t>Открытая (30.11.1986)/34</t>
  </si>
  <si>
    <t>88,60</t>
  </si>
  <si>
    <t>Данилов Владимир</t>
  </si>
  <si>
    <t>87,70</t>
  </si>
  <si>
    <t>155,0</t>
  </si>
  <si>
    <t>Черкасов Андрей</t>
  </si>
  <si>
    <t>96,80</t>
  </si>
  <si>
    <t>3</t>
  </si>
  <si>
    <t>Становая тяга</t>
  </si>
  <si>
    <t>Кравченко Евгений</t>
  </si>
  <si>
    <t>Открытая (03.11.1986)/34</t>
  </si>
  <si>
    <t>97,40</t>
  </si>
  <si>
    <t>320,0</t>
  </si>
  <si>
    <t>350,0</t>
  </si>
  <si>
    <t>370,0</t>
  </si>
  <si>
    <t>ВЕСОВАЯ КАТЕГОРИЯ   140</t>
  </si>
  <si>
    <t>Амирханов Амирхан</t>
  </si>
  <si>
    <t>Открытая (04.11.1986)/34</t>
  </si>
  <si>
    <t>126,20</t>
  </si>
  <si>
    <t>380,0</t>
  </si>
  <si>
    <t>400,0</t>
  </si>
  <si>
    <t xml:space="preserve">Никулин А. </t>
  </si>
  <si>
    <t>Кравченко Екатерина</t>
  </si>
  <si>
    <t>Открытая (07.11.1987)/33</t>
  </si>
  <si>
    <t>48,00</t>
  </si>
  <si>
    <t>132,5</t>
  </si>
  <si>
    <t xml:space="preserve">Кравченко Е. </t>
  </si>
  <si>
    <t>Родионова Анна</t>
  </si>
  <si>
    <t>Открытая (10.04.1982)/39</t>
  </si>
  <si>
    <t>53,40</t>
  </si>
  <si>
    <t>Родионова Мария</t>
  </si>
  <si>
    <t>Открытая (20.01.1992)/29</t>
  </si>
  <si>
    <t>66,30</t>
  </si>
  <si>
    <t>Гафиева Екатерина</t>
  </si>
  <si>
    <t>64,20</t>
  </si>
  <si>
    <t>185,0</t>
  </si>
  <si>
    <t>217,5</t>
  </si>
  <si>
    <t>Кандала Сергей</t>
  </si>
  <si>
    <t>Открытая (29.08.1987)/34</t>
  </si>
  <si>
    <t>109,00</t>
  </si>
  <si>
    <t>215,0</t>
  </si>
  <si>
    <t>Рек Александр</t>
  </si>
  <si>
    <t>Открытая (13.07.1987)/34</t>
  </si>
  <si>
    <t>222,5</t>
  </si>
  <si>
    <t>Винтенков Александр</t>
  </si>
  <si>
    <t>109,40</t>
  </si>
  <si>
    <t>195,0</t>
  </si>
  <si>
    <t>265,0</t>
  </si>
  <si>
    <t>280,0</t>
  </si>
  <si>
    <t>290,0</t>
  </si>
  <si>
    <t>Долбенков Виктор</t>
  </si>
  <si>
    <t>Юноши 15-19 (22.07.2003)/18</t>
  </si>
  <si>
    <t>48,55</t>
  </si>
  <si>
    <t>67,5</t>
  </si>
  <si>
    <t>72,5</t>
  </si>
  <si>
    <t>Подошевкина Инна</t>
  </si>
  <si>
    <t>65,00</t>
  </si>
  <si>
    <t>37,5</t>
  </si>
  <si>
    <t>Пенько Константин</t>
  </si>
  <si>
    <t>80,00</t>
  </si>
  <si>
    <t>Сакович Олег</t>
  </si>
  <si>
    <t>Открытая (21.08.1992)/29</t>
  </si>
  <si>
    <t>85,25</t>
  </si>
  <si>
    <t>Talman Viktor</t>
  </si>
  <si>
    <t>Открытая (16.08.1991)/30</t>
  </si>
  <si>
    <t>87,90</t>
  </si>
  <si>
    <t xml:space="preserve">BLR/Минск </t>
  </si>
  <si>
    <t xml:space="preserve">Манюк А. </t>
  </si>
  <si>
    <t>Смирнов Леонид</t>
  </si>
  <si>
    <t>Мастера 60+ (26.09.1957)/64</t>
  </si>
  <si>
    <t>92,45</t>
  </si>
  <si>
    <t>Николаев Кирилл</t>
  </si>
  <si>
    <t>Открытая (13.07.1980)/41</t>
  </si>
  <si>
    <t>113,40</t>
  </si>
  <si>
    <t xml:space="preserve">Прохоренко А. </t>
  </si>
  <si>
    <t>Щеглова Анастасия</t>
  </si>
  <si>
    <t>Открытая (09.07.1996)/25</t>
  </si>
  <si>
    <t>56,20</t>
  </si>
  <si>
    <t>32,5</t>
  </si>
  <si>
    <t>Колесников Василий</t>
  </si>
  <si>
    <t>Открытая (17.02.1994)/27</t>
  </si>
  <si>
    <t>63,0</t>
  </si>
  <si>
    <t>64,0</t>
  </si>
  <si>
    <t>Кропотов Владимир</t>
  </si>
  <si>
    <t>78,55</t>
  </si>
  <si>
    <t>Алейников Денис</t>
  </si>
  <si>
    <t>Открытая (03.04.1982)/39</t>
  </si>
  <si>
    <t>85,70</t>
  </si>
  <si>
    <t>77,5</t>
  </si>
  <si>
    <t>83,0</t>
  </si>
  <si>
    <t>Деев Кирилл</t>
  </si>
  <si>
    <t>Открытая (16.12.1992)/28</t>
  </si>
  <si>
    <t>72,75</t>
  </si>
  <si>
    <t>Тютюнник Евгений</t>
  </si>
  <si>
    <t>74,00</t>
  </si>
  <si>
    <t>Зык Виталий</t>
  </si>
  <si>
    <t>Открытая (17.04.1986)/35</t>
  </si>
  <si>
    <t>87,10</t>
  </si>
  <si>
    <t>49,00</t>
  </si>
  <si>
    <t>Тографулина Татьяна</t>
  </si>
  <si>
    <t>Матвеев Александр</t>
  </si>
  <si>
    <t>76,65</t>
  </si>
  <si>
    <t>225,0</t>
  </si>
  <si>
    <t>Юниорки 20-23 (30.08.2001)/20</t>
  </si>
  <si>
    <t>Мастера 40-49 (14.03.1974)/47</t>
  </si>
  <si>
    <t>Мастера 40-49 (04.02.1975)/46</t>
  </si>
  <si>
    <t>Мастера 40-49 (13.07.1980)/41</t>
  </si>
  <si>
    <t>Мастера 40-49 (12.01.1978)/43</t>
  </si>
  <si>
    <t>Мастера 40-49 (09.01.1981)/40</t>
  </si>
  <si>
    <t>Мастера 50-59 (10.05.1962)/59</t>
  </si>
  <si>
    <t>Мастера 45-49 (23.02.1976)/45</t>
  </si>
  <si>
    <t>Мастера 45-49 (01.10.1973)/48</t>
  </si>
  <si>
    <t>Юниоры 20-23 (01.09.1999)/22</t>
  </si>
  <si>
    <t>Юниоры 20-23 (18.03.1999)/22</t>
  </si>
  <si>
    <t>Мастера 40-44 (10.08.1980)/41</t>
  </si>
  <si>
    <t>Мастера 40-44 (06.08.1981)/40</t>
  </si>
  <si>
    <t>Мастера 40-44 (12.11.1979)/41</t>
  </si>
  <si>
    <t>Хан Д.</t>
  </si>
  <si>
    <t>Жинкин В.</t>
  </si>
  <si>
    <t>Беляев Р.</t>
  </si>
  <si>
    <t>Сакович О.</t>
  </si>
  <si>
    <t>Подошевкин Н.</t>
  </si>
  <si>
    <t>Всероссийский мастерский турнир
СПР Строгий подъем штанги на бицепс
Москва, 24 октября 2021 года</t>
  </si>
  <si>
    <t>Всероссийский мастерский турнир
СПР Строгий подъем штанги на бицепс ДК
Москва, 24 октября 2021 года</t>
  </si>
  <si>
    <t>Всероссийский мастерский турнир
СПР Пауэрспорт
Москва, 24 октября 2021 года</t>
  </si>
  <si>
    <t>Всероссийский мастерский турнир
СПР Пауэрспорт ДК
Москва, 24 октября 2021 года</t>
  </si>
  <si>
    <t>Тропин Г.</t>
  </si>
  <si>
    <t>Открытый Чемпионат Восточной Европы
IPL Силовое двоеборье без экипировки ДК
Москва, 24 октября 2021 года</t>
  </si>
  <si>
    <t>Открытый Чемпионат Восточной Европы
IPL Силовое двоеборье без экипировки
Москва, 24 октября 2021 года</t>
  </si>
  <si>
    <t>Открытый Чемпионат Восточной Европы
IPL Становая тяга без экипировки ДК
Москва, 24 октября 2021 года</t>
  </si>
  <si>
    <t>Открытый Чемпионат Восточной Европы
IPL Становая тяга без экипировки
Москва, 24 октября 2021 года</t>
  </si>
  <si>
    <t>Открытый Чемпионат Восточной Европы
IPL Жим лежа без экипировки ДК
Москва, 24 октября 2021 года</t>
  </si>
  <si>
    <t>Открытый Чемпионат Восточной Европы
IPL Жим лежа без экипировки
Москва, 24 октября 2021 года</t>
  </si>
  <si>
    <t xml:space="preserve">Новоголуб О., Емелина К. </t>
  </si>
  <si>
    <t>Когадеева Д.</t>
  </si>
  <si>
    <t>Мынка Э.</t>
  </si>
  <si>
    <t>Евгений М.</t>
  </si>
  <si>
    <t>Голубев Е.</t>
  </si>
  <si>
    <t>Баймашев Т.</t>
  </si>
  <si>
    <t>Залуцкий Р.</t>
  </si>
  <si>
    <t>KAZ/Актобе</t>
  </si>
  <si>
    <t>Открытый Чемпионат Восточной Европы
СПР Жим лежа в однопетельной софт экипировке ДК
Москва, 24 октября 2021 года</t>
  </si>
  <si>
    <t>Открытый Чемпионат Восточной Европы
СПР Жим лежа в однопетельной софт экипировке
Москва, 24 октября 2021 года</t>
  </si>
  <si>
    <t xml:space="preserve"> </t>
  </si>
  <si>
    <t xml:space="preserve"> Электросталь  </t>
  </si>
  <si>
    <t xml:space="preserve">Сосногорск </t>
  </si>
  <si>
    <t xml:space="preserve">Москва </t>
  </si>
  <si>
    <t xml:space="preserve">Раменское </t>
  </si>
  <si>
    <t xml:space="preserve">Краснодар </t>
  </si>
  <si>
    <t xml:space="preserve">Рузаевка </t>
  </si>
  <si>
    <t xml:space="preserve">Королёв </t>
  </si>
  <si>
    <t xml:space="preserve"> Белоозерский </t>
  </si>
  <si>
    <t xml:space="preserve">Клин </t>
  </si>
  <si>
    <t xml:space="preserve">Омск </t>
  </si>
  <si>
    <t xml:space="preserve">Красногорск </t>
  </si>
  <si>
    <t xml:space="preserve">Красково </t>
  </si>
  <si>
    <t xml:space="preserve">Новосибирск </t>
  </si>
  <si>
    <t xml:space="preserve">Иваново </t>
  </si>
  <si>
    <t xml:space="preserve">Рязань </t>
  </si>
  <si>
    <t xml:space="preserve">Зеленоград </t>
  </si>
  <si>
    <t xml:space="preserve">Новороссийск </t>
  </si>
  <si>
    <t xml:space="preserve">Жуковский </t>
  </si>
  <si>
    <t xml:space="preserve">Химки </t>
  </si>
  <si>
    <t xml:space="preserve"> Щелково</t>
  </si>
  <si>
    <t xml:space="preserve">Серпухов </t>
  </si>
  <si>
    <t>№</t>
  </si>
  <si>
    <t xml:space="preserve">
Дата рождения/Возраст</t>
  </si>
  <si>
    <t>Возрастная группа</t>
  </si>
  <si>
    <t>T</t>
  </si>
  <si>
    <t>O</t>
  </si>
  <si>
    <t>M2</t>
  </si>
  <si>
    <t>J</t>
  </si>
  <si>
    <t>M1</t>
  </si>
  <si>
    <t>M3</t>
  </si>
  <si>
    <t>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</si>
</sst>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B862-05CE-4345-BFDE-CA003448AEDE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19.8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7.33203125" style="5" bestFit="1" customWidth="1"/>
    <col min="18" max="16384" width="9.1640625" style="3"/>
  </cols>
  <sheetData>
    <row r="1" spans="1:17" s="2" customFormat="1" ht="29" customHeight="1">
      <c r="A1" s="29" t="s">
        <v>242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9</v>
      </c>
      <c r="H3" s="41"/>
      <c r="I3" s="41"/>
      <c r="J3" s="41"/>
      <c r="K3" s="41" t="s">
        <v>123</v>
      </c>
      <c r="L3" s="41"/>
      <c r="M3" s="41"/>
      <c r="N3" s="41"/>
      <c r="O3" s="41" t="s">
        <v>1</v>
      </c>
      <c r="P3" s="41" t="s">
        <v>3</v>
      </c>
      <c r="Q3" s="46" t="s">
        <v>2</v>
      </c>
    </row>
    <row r="4" spans="1:17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0"/>
      <c r="P4" s="40"/>
      <c r="Q4" s="47"/>
    </row>
    <row r="5" spans="1:17" ht="16">
      <c r="A5" s="48" t="s">
        <v>64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8" t="s">
        <v>15</v>
      </c>
      <c r="B6" s="7" t="s">
        <v>165</v>
      </c>
      <c r="C6" s="7" t="s">
        <v>166</v>
      </c>
      <c r="D6" s="7" t="s">
        <v>167</v>
      </c>
      <c r="E6" s="7" t="s">
        <v>283</v>
      </c>
      <c r="F6" s="7" t="s">
        <v>259</v>
      </c>
      <c r="G6" s="9" t="s">
        <v>55</v>
      </c>
      <c r="H6" s="9" t="s">
        <v>168</v>
      </c>
      <c r="I6" s="9" t="s">
        <v>63</v>
      </c>
      <c r="J6" s="8"/>
      <c r="K6" s="9" t="s">
        <v>39</v>
      </c>
      <c r="L6" s="9" t="s">
        <v>40</v>
      </c>
      <c r="M6" s="9" t="s">
        <v>20</v>
      </c>
      <c r="N6" s="8"/>
      <c r="O6" s="8" t="str">
        <f>"200,0"</f>
        <v>200,0</v>
      </c>
      <c r="P6" s="8" t="str">
        <f>"267,0800"</f>
        <v>267,0800</v>
      </c>
      <c r="Q6" s="7" t="s">
        <v>241</v>
      </c>
    </row>
    <row r="7" spans="1:17">
      <c r="B7" s="5" t="s">
        <v>7</v>
      </c>
    </row>
    <row r="8" spans="1:17" ht="16">
      <c r="A8" s="42" t="s">
        <v>87</v>
      </c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7">
      <c r="A9" s="8" t="s">
        <v>15</v>
      </c>
      <c r="B9" s="7" t="s">
        <v>107</v>
      </c>
      <c r="C9" s="7" t="s">
        <v>108</v>
      </c>
      <c r="D9" s="7" t="s">
        <v>109</v>
      </c>
      <c r="E9" s="7" t="s">
        <v>284</v>
      </c>
      <c r="F9" s="7" t="s">
        <v>260</v>
      </c>
      <c r="G9" s="9" t="s">
        <v>12</v>
      </c>
      <c r="H9" s="10" t="s">
        <v>39</v>
      </c>
      <c r="I9" s="9" t="s">
        <v>39</v>
      </c>
      <c r="J9" s="8"/>
      <c r="K9" s="9" t="s">
        <v>150</v>
      </c>
      <c r="L9" s="9" t="s">
        <v>30</v>
      </c>
      <c r="M9" s="10" t="s">
        <v>151</v>
      </c>
      <c r="N9" s="8"/>
      <c r="O9" s="8" t="str">
        <f>"315,0"</f>
        <v>315,0</v>
      </c>
      <c r="P9" s="8" t="str">
        <f>"227,0205"</f>
        <v>227,0205</v>
      </c>
      <c r="Q9" s="7" t="s">
        <v>258</v>
      </c>
    </row>
    <row r="10" spans="1:17">
      <c r="B10" s="5" t="s">
        <v>7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E617-E2AD-41A1-861E-958F5CA53755}">
  <dimension ref="A1:Q8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2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8.5" style="5" bestFit="1" customWidth="1"/>
    <col min="7" max="10" width="5.33203125" style="6" customWidth="1"/>
    <col min="11" max="11" width="5.5" style="6" customWidth="1"/>
    <col min="12" max="14" width="5.33203125" style="6" customWidth="1"/>
    <col min="15" max="15" width="7.83203125" style="6" bestFit="1" customWidth="1"/>
    <col min="16" max="16" width="8.5" style="6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29" t="s">
        <v>239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289</v>
      </c>
      <c r="H3" s="41"/>
      <c r="I3" s="41"/>
      <c r="J3" s="41"/>
      <c r="K3" s="41" t="s">
        <v>58</v>
      </c>
      <c r="L3" s="41"/>
      <c r="M3" s="41"/>
      <c r="N3" s="41"/>
      <c r="O3" s="41" t="s">
        <v>1</v>
      </c>
      <c r="P3" s="41" t="s">
        <v>3</v>
      </c>
      <c r="Q3" s="46" t="s">
        <v>2</v>
      </c>
    </row>
    <row r="4" spans="1:17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0"/>
      <c r="P4" s="40"/>
      <c r="Q4" s="47"/>
    </row>
    <row r="5" spans="1:17" ht="16">
      <c r="A5" s="48" t="s">
        <v>59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12" t="s">
        <v>15</v>
      </c>
      <c r="B6" s="11" t="s">
        <v>186</v>
      </c>
      <c r="C6" s="11" t="s">
        <v>187</v>
      </c>
      <c r="D6" s="11" t="s">
        <v>188</v>
      </c>
      <c r="E6" s="11" t="s">
        <v>284</v>
      </c>
      <c r="F6" s="11" t="s">
        <v>275</v>
      </c>
      <c r="G6" s="15" t="s">
        <v>12</v>
      </c>
      <c r="H6" s="17" t="s">
        <v>18</v>
      </c>
      <c r="I6" s="17" t="s">
        <v>18</v>
      </c>
      <c r="J6" s="12"/>
      <c r="K6" s="15" t="s">
        <v>61</v>
      </c>
      <c r="L6" s="15" t="s">
        <v>17</v>
      </c>
      <c r="M6" s="15" t="s">
        <v>62</v>
      </c>
      <c r="N6" s="12"/>
      <c r="O6" s="12" t="str">
        <f>"192,5"</f>
        <v>192,5</v>
      </c>
      <c r="P6" s="12" t="str">
        <f>"107,4246"</f>
        <v>107,4246</v>
      </c>
      <c r="Q6" s="11" t="s">
        <v>189</v>
      </c>
    </row>
    <row r="7" spans="1:17">
      <c r="A7" s="14" t="s">
        <v>15</v>
      </c>
      <c r="B7" s="13" t="s">
        <v>186</v>
      </c>
      <c r="C7" s="13" t="s">
        <v>221</v>
      </c>
      <c r="D7" s="13" t="s">
        <v>188</v>
      </c>
      <c r="E7" s="13" t="s">
        <v>287</v>
      </c>
      <c r="F7" s="13" t="s">
        <v>275</v>
      </c>
      <c r="G7" s="16" t="s">
        <v>12</v>
      </c>
      <c r="H7" s="18" t="s">
        <v>18</v>
      </c>
      <c r="I7" s="18" t="s">
        <v>18</v>
      </c>
      <c r="J7" s="14"/>
      <c r="K7" s="16" t="s">
        <v>61</v>
      </c>
      <c r="L7" s="16" t="s">
        <v>17</v>
      </c>
      <c r="M7" s="16" t="s">
        <v>62</v>
      </c>
      <c r="N7" s="14"/>
      <c r="O7" s="14" t="str">
        <f>"192,5"</f>
        <v>192,5</v>
      </c>
      <c r="P7" s="14" t="str">
        <f>"108,4989"</f>
        <v>108,4989</v>
      </c>
      <c r="Q7" s="13" t="s">
        <v>189</v>
      </c>
    </row>
    <row r="8" spans="1:17">
      <c r="B8" s="5" t="s">
        <v>7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44171-2698-4916-88BE-6D90A0B26235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83203125" style="5" customWidth="1"/>
    <col min="7" max="10" width="5.5" style="6" customWidth="1"/>
    <col min="11" max="11" width="10.5" style="6" bestFit="1" customWidth="1"/>
    <col min="12" max="12" width="10.33203125" style="6" customWidth="1"/>
    <col min="13" max="13" width="18" style="5" customWidth="1"/>
    <col min="14" max="16384" width="9.1640625" style="3"/>
  </cols>
  <sheetData>
    <row r="1" spans="1:13" s="2" customFormat="1" ht="29" customHeight="1">
      <c r="A1" s="29" t="s">
        <v>238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289</v>
      </c>
      <c r="H3" s="41"/>
      <c r="I3" s="41"/>
      <c r="J3" s="41"/>
      <c r="K3" s="41" t="s">
        <v>8</v>
      </c>
      <c r="L3" s="41" t="s">
        <v>3</v>
      </c>
      <c r="M3" s="46" t="s">
        <v>2</v>
      </c>
    </row>
    <row r="4" spans="1:13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7"/>
    </row>
    <row r="5" spans="1:13" ht="16">
      <c r="A5" s="48" t="s">
        <v>21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15</v>
      </c>
      <c r="B6" s="7" t="s">
        <v>190</v>
      </c>
      <c r="C6" s="7" t="s">
        <v>191</v>
      </c>
      <c r="D6" s="7" t="s">
        <v>192</v>
      </c>
      <c r="E6" s="7" t="s">
        <v>284</v>
      </c>
      <c r="F6" s="7" t="s">
        <v>276</v>
      </c>
      <c r="G6" s="9" t="s">
        <v>22</v>
      </c>
      <c r="H6" s="9" t="s">
        <v>193</v>
      </c>
      <c r="I6" s="9" t="s">
        <v>56</v>
      </c>
      <c r="J6" s="8"/>
      <c r="K6" s="8" t="str">
        <f>"35,0"</f>
        <v>35,0</v>
      </c>
      <c r="L6" s="8" t="str">
        <f>"36,4350"</f>
        <v>36,4350</v>
      </c>
      <c r="M6" s="7" t="s">
        <v>258</v>
      </c>
    </row>
    <row r="7" spans="1:13">
      <c r="B7" s="5" t="s">
        <v>7</v>
      </c>
    </row>
    <row r="8" spans="1:13" ht="16">
      <c r="A8" s="42" t="s">
        <v>92</v>
      </c>
      <c r="B8" s="42"/>
      <c r="C8" s="43"/>
      <c r="D8" s="43"/>
      <c r="E8" s="43"/>
      <c r="F8" s="43"/>
      <c r="G8" s="43"/>
      <c r="H8" s="43"/>
      <c r="I8" s="43"/>
      <c r="J8" s="43"/>
    </row>
    <row r="9" spans="1:13">
      <c r="A9" s="8" t="s">
        <v>15</v>
      </c>
      <c r="B9" s="7" t="s">
        <v>194</v>
      </c>
      <c r="C9" s="7" t="s">
        <v>195</v>
      </c>
      <c r="D9" s="7" t="s">
        <v>94</v>
      </c>
      <c r="E9" s="7" t="s">
        <v>284</v>
      </c>
      <c r="F9" s="7" t="s">
        <v>261</v>
      </c>
      <c r="G9" s="9" t="s">
        <v>53</v>
      </c>
      <c r="H9" s="9" t="s">
        <v>55</v>
      </c>
      <c r="I9" s="9" t="s">
        <v>196</v>
      </c>
      <c r="J9" s="10" t="s">
        <v>197</v>
      </c>
      <c r="K9" s="8" t="str">
        <f>"63,0"</f>
        <v>63,0</v>
      </c>
      <c r="L9" s="8" t="str">
        <f>"47,6343"</f>
        <v>47,6343</v>
      </c>
      <c r="M9" s="7" t="s">
        <v>258</v>
      </c>
    </row>
    <row r="10" spans="1:13">
      <c r="B10" s="5" t="s">
        <v>7</v>
      </c>
    </row>
    <row r="11" spans="1:13" ht="16">
      <c r="A11" s="42" t="s">
        <v>54</v>
      </c>
      <c r="B11" s="42"/>
      <c r="C11" s="43"/>
      <c r="D11" s="43"/>
      <c r="E11" s="43"/>
      <c r="F11" s="43"/>
      <c r="G11" s="43"/>
      <c r="H11" s="43"/>
      <c r="I11" s="43"/>
      <c r="J11" s="43"/>
    </row>
    <row r="12" spans="1:13">
      <c r="A12" s="8" t="s">
        <v>15</v>
      </c>
      <c r="B12" s="7" t="s">
        <v>198</v>
      </c>
      <c r="C12" s="7" t="s">
        <v>222</v>
      </c>
      <c r="D12" s="7" t="s">
        <v>199</v>
      </c>
      <c r="E12" s="7" t="s">
        <v>287</v>
      </c>
      <c r="F12" s="7" t="s">
        <v>277</v>
      </c>
      <c r="G12" s="9" t="s">
        <v>13</v>
      </c>
      <c r="H12" s="9" t="s">
        <v>46</v>
      </c>
      <c r="I12" s="9" t="s">
        <v>53</v>
      </c>
      <c r="J12" s="8"/>
      <c r="K12" s="8" t="str">
        <f>"57,5"</f>
        <v>57,5</v>
      </c>
      <c r="L12" s="8" t="str">
        <f>"39,4896"</f>
        <v>39,4896</v>
      </c>
      <c r="M12" s="7" t="s">
        <v>258</v>
      </c>
    </row>
    <row r="13" spans="1:13">
      <c r="B13" s="5" t="s">
        <v>7</v>
      </c>
    </row>
    <row r="14" spans="1:13" ht="16">
      <c r="A14" s="42" t="s">
        <v>10</v>
      </c>
      <c r="B14" s="42"/>
      <c r="C14" s="43"/>
      <c r="D14" s="43"/>
      <c r="E14" s="43"/>
      <c r="F14" s="43"/>
      <c r="G14" s="43"/>
      <c r="H14" s="43"/>
      <c r="I14" s="43"/>
      <c r="J14" s="43"/>
    </row>
    <row r="15" spans="1:13">
      <c r="A15" s="8" t="s">
        <v>15</v>
      </c>
      <c r="B15" s="7" t="s">
        <v>200</v>
      </c>
      <c r="C15" s="7" t="s">
        <v>201</v>
      </c>
      <c r="D15" s="7" t="s">
        <v>202</v>
      </c>
      <c r="E15" s="7" t="s">
        <v>284</v>
      </c>
      <c r="F15" s="7" t="s">
        <v>261</v>
      </c>
      <c r="G15" s="9" t="s">
        <v>63</v>
      </c>
      <c r="H15" s="9" t="s">
        <v>61</v>
      </c>
      <c r="I15" s="9" t="s">
        <v>203</v>
      </c>
      <c r="J15" s="10" t="s">
        <v>204</v>
      </c>
      <c r="K15" s="8" t="str">
        <f>"77,5"</f>
        <v>77,5</v>
      </c>
      <c r="L15" s="8" t="str">
        <f>"48,7824"</f>
        <v>48,7824</v>
      </c>
      <c r="M15" s="7" t="s">
        <v>258</v>
      </c>
    </row>
    <row r="16" spans="1:13">
      <c r="B16" s="5" t="s">
        <v>7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37C7-BF71-41CF-99A0-A372001C4DC9}">
  <dimension ref="A1:M22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5" style="5" bestFit="1" customWidth="1"/>
    <col min="14" max="16384" width="9.1640625" style="3"/>
  </cols>
  <sheetData>
    <row r="1" spans="1:13" s="2" customFormat="1" ht="29" customHeight="1">
      <c r="A1" s="29" t="s">
        <v>237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289</v>
      </c>
      <c r="H3" s="41"/>
      <c r="I3" s="41"/>
      <c r="J3" s="41"/>
      <c r="K3" s="41" t="s">
        <v>8</v>
      </c>
      <c r="L3" s="41" t="s">
        <v>3</v>
      </c>
      <c r="M3" s="46" t="s">
        <v>2</v>
      </c>
    </row>
    <row r="4" spans="1:13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7"/>
    </row>
    <row r="5" spans="1:13" ht="16">
      <c r="A5" s="48" t="s">
        <v>92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15</v>
      </c>
      <c r="B6" s="7" t="s">
        <v>170</v>
      </c>
      <c r="C6" s="7" t="s">
        <v>223</v>
      </c>
      <c r="D6" s="7" t="s">
        <v>171</v>
      </c>
      <c r="E6" s="7" t="s">
        <v>287</v>
      </c>
      <c r="F6" s="7" t="s">
        <v>278</v>
      </c>
      <c r="G6" s="9" t="s">
        <v>22</v>
      </c>
      <c r="H6" s="10" t="s">
        <v>172</v>
      </c>
      <c r="I6" s="9" t="s">
        <v>172</v>
      </c>
      <c r="J6" s="8"/>
      <c r="K6" s="8" t="str">
        <f>"37,5"</f>
        <v>37,5</v>
      </c>
      <c r="L6" s="8" t="str">
        <f>"34,7494"</f>
        <v>34,7494</v>
      </c>
      <c r="M6" s="7" t="s">
        <v>236</v>
      </c>
    </row>
    <row r="7" spans="1:13">
      <c r="B7" s="5" t="s">
        <v>7</v>
      </c>
    </row>
    <row r="8" spans="1:13" ht="16">
      <c r="A8" s="42" t="s">
        <v>54</v>
      </c>
      <c r="B8" s="42"/>
      <c r="C8" s="43"/>
      <c r="D8" s="43"/>
      <c r="E8" s="43"/>
      <c r="F8" s="43"/>
      <c r="G8" s="43"/>
      <c r="H8" s="43"/>
      <c r="I8" s="43"/>
      <c r="J8" s="43"/>
    </row>
    <row r="9" spans="1:13">
      <c r="A9" s="8" t="s">
        <v>15</v>
      </c>
      <c r="B9" s="7" t="s">
        <v>173</v>
      </c>
      <c r="C9" s="7" t="s">
        <v>224</v>
      </c>
      <c r="D9" s="7" t="s">
        <v>174</v>
      </c>
      <c r="E9" s="7" t="s">
        <v>285</v>
      </c>
      <c r="F9" s="7" t="s">
        <v>274</v>
      </c>
      <c r="G9" s="9" t="s">
        <v>13</v>
      </c>
      <c r="H9" s="9" t="s">
        <v>46</v>
      </c>
      <c r="I9" s="10" t="s">
        <v>55</v>
      </c>
      <c r="J9" s="8"/>
      <c r="K9" s="8" t="str">
        <f>"55,0"</f>
        <v>55,0</v>
      </c>
      <c r="L9" s="8" t="str">
        <f>"47,5754"</f>
        <v>47,5754</v>
      </c>
      <c r="M9" s="7" t="s">
        <v>258</v>
      </c>
    </row>
    <row r="10" spans="1:13">
      <c r="B10" s="5" t="s">
        <v>7</v>
      </c>
    </row>
    <row r="11" spans="1:13" ht="16">
      <c r="A11" s="42" t="s">
        <v>10</v>
      </c>
      <c r="B11" s="42"/>
      <c r="C11" s="43"/>
      <c r="D11" s="43"/>
      <c r="E11" s="43"/>
      <c r="F11" s="43"/>
      <c r="G11" s="43"/>
      <c r="H11" s="43"/>
      <c r="I11" s="43"/>
      <c r="J11" s="43"/>
    </row>
    <row r="12" spans="1:13">
      <c r="A12" s="12" t="s">
        <v>15</v>
      </c>
      <c r="B12" s="11" t="s">
        <v>175</v>
      </c>
      <c r="C12" s="11" t="s">
        <v>176</v>
      </c>
      <c r="D12" s="11" t="s">
        <v>177</v>
      </c>
      <c r="E12" s="11" t="s">
        <v>284</v>
      </c>
      <c r="F12" s="11" t="s">
        <v>274</v>
      </c>
      <c r="G12" s="15" t="s">
        <v>57</v>
      </c>
      <c r="H12" s="15" t="s">
        <v>70</v>
      </c>
      <c r="I12" s="17" t="s">
        <v>16</v>
      </c>
      <c r="J12" s="12"/>
      <c r="K12" s="12" t="str">
        <f>"97,5"</f>
        <v>97,5</v>
      </c>
      <c r="L12" s="12" t="str">
        <f>"61,5688"</f>
        <v>61,5688</v>
      </c>
      <c r="M12" s="11" t="s">
        <v>258</v>
      </c>
    </row>
    <row r="13" spans="1:13">
      <c r="A13" s="14" t="s">
        <v>52</v>
      </c>
      <c r="B13" s="13" t="s">
        <v>178</v>
      </c>
      <c r="C13" s="13" t="s">
        <v>179</v>
      </c>
      <c r="D13" s="13" t="s">
        <v>180</v>
      </c>
      <c r="E13" s="13" t="s">
        <v>284</v>
      </c>
      <c r="F13" s="13" t="s">
        <v>181</v>
      </c>
      <c r="G13" s="16" t="s">
        <v>34</v>
      </c>
      <c r="H13" s="18" t="s">
        <v>63</v>
      </c>
      <c r="I13" s="16" t="s">
        <v>63</v>
      </c>
      <c r="J13" s="14"/>
      <c r="K13" s="14" t="str">
        <f>"70,0"</f>
        <v>70,0</v>
      </c>
      <c r="L13" s="14" t="str">
        <f>"43,4070"</f>
        <v>43,4070</v>
      </c>
      <c r="M13" s="13" t="s">
        <v>182</v>
      </c>
    </row>
    <row r="14" spans="1:13">
      <c r="B14" s="5" t="s">
        <v>7</v>
      </c>
    </row>
    <row r="15" spans="1:13" ht="16">
      <c r="A15" s="42" t="s">
        <v>33</v>
      </c>
      <c r="B15" s="42"/>
      <c r="C15" s="43"/>
      <c r="D15" s="43"/>
      <c r="E15" s="43"/>
      <c r="F15" s="43"/>
      <c r="G15" s="43"/>
      <c r="H15" s="43"/>
      <c r="I15" s="43"/>
      <c r="J15" s="43"/>
    </row>
    <row r="16" spans="1:13">
      <c r="A16" s="8" t="s">
        <v>15</v>
      </c>
      <c r="B16" s="7" t="s">
        <v>183</v>
      </c>
      <c r="C16" s="7" t="s">
        <v>184</v>
      </c>
      <c r="D16" s="7" t="s">
        <v>185</v>
      </c>
      <c r="E16" s="7" t="s">
        <v>288</v>
      </c>
      <c r="F16" s="7" t="s">
        <v>261</v>
      </c>
      <c r="G16" s="10" t="s">
        <v>13</v>
      </c>
      <c r="H16" s="9" t="s">
        <v>13</v>
      </c>
      <c r="I16" s="9" t="s">
        <v>46</v>
      </c>
      <c r="J16" s="8"/>
      <c r="K16" s="8" t="str">
        <f>"55,0"</f>
        <v>55,0</v>
      </c>
      <c r="L16" s="8" t="str">
        <f>"48,0992"</f>
        <v>48,0992</v>
      </c>
      <c r="M16" s="7" t="s">
        <v>258</v>
      </c>
    </row>
    <row r="17" spans="1:13">
      <c r="B17" s="5" t="s">
        <v>7</v>
      </c>
    </row>
    <row r="18" spans="1:13" ht="16">
      <c r="A18" s="42" t="s">
        <v>59</v>
      </c>
      <c r="B18" s="42"/>
      <c r="C18" s="43"/>
      <c r="D18" s="43"/>
      <c r="E18" s="43"/>
      <c r="F18" s="43"/>
      <c r="G18" s="43"/>
      <c r="H18" s="43"/>
      <c r="I18" s="43"/>
      <c r="J18" s="43"/>
    </row>
    <row r="19" spans="1:13">
      <c r="A19" s="12" t="s">
        <v>15</v>
      </c>
      <c r="B19" s="11" t="s">
        <v>25</v>
      </c>
      <c r="C19" s="11" t="s">
        <v>26</v>
      </c>
      <c r="D19" s="11" t="s">
        <v>27</v>
      </c>
      <c r="E19" s="11" t="s">
        <v>284</v>
      </c>
      <c r="F19" s="11" t="s">
        <v>279</v>
      </c>
      <c r="G19" s="15" t="s">
        <v>16</v>
      </c>
      <c r="H19" s="15" t="s">
        <v>11</v>
      </c>
      <c r="I19" s="12"/>
      <c r="J19" s="12"/>
      <c r="K19" s="12" t="str">
        <f>"105,0"</f>
        <v>105,0</v>
      </c>
      <c r="L19" s="12" t="str">
        <f>"57,6502"</f>
        <v>57,6502</v>
      </c>
      <c r="M19" s="11" t="s">
        <v>258</v>
      </c>
    </row>
    <row r="20" spans="1:13">
      <c r="A20" s="20" t="s">
        <v>52</v>
      </c>
      <c r="B20" s="19" t="s">
        <v>186</v>
      </c>
      <c r="C20" s="19" t="s">
        <v>187</v>
      </c>
      <c r="D20" s="19" t="s">
        <v>188</v>
      </c>
      <c r="E20" s="19" t="s">
        <v>284</v>
      </c>
      <c r="F20" s="19" t="s">
        <v>275</v>
      </c>
      <c r="G20" s="21" t="s">
        <v>61</v>
      </c>
      <c r="H20" s="21" t="s">
        <v>17</v>
      </c>
      <c r="I20" s="21" t="s">
        <v>62</v>
      </c>
      <c r="J20" s="20"/>
      <c r="K20" s="20" t="str">
        <f>"82,5"</f>
        <v>82,5</v>
      </c>
      <c r="L20" s="20" t="str">
        <f>"46,0391"</f>
        <v>46,0391</v>
      </c>
      <c r="M20" s="19" t="s">
        <v>189</v>
      </c>
    </row>
    <row r="21" spans="1:13">
      <c r="A21" s="14" t="s">
        <v>15</v>
      </c>
      <c r="B21" s="13" t="s">
        <v>186</v>
      </c>
      <c r="C21" s="13" t="s">
        <v>221</v>
      </c>
      <c r="D21" s="13" t="s">
        <v>188</v>
      </c>
      <c r="E21" s="13" t="s">
        <v>287</v>
      </c>
      <c r="F21" s="13" t="s">
        <v>275</v>
      </c>
      <c r="G21" s="16" t="s">
        <v>61</v>
      </c>
      <c r="H21" s="16" t="s">
        <v>17</v>
      </c>
      <c r="I21" s="16" t="s">
        <v>62</v>
      </c>
      <c r="J21" s="14"/>
      <c r="K21" s="14" t="str">
        <f>"82,5"</f>
        <v>82,5</v>
      </c>
      <c r="L21" s="14" t="str">
        <f>"46,4995"</f>
        <v>46,4995</v>
      </c>
      <c r="M21" s="13" t="s">
        <v>189</v>
      </c>
    </row>
    <row r="22" spans="1:13">
      <c r="B22" s="5" t="s">
        <v>7</v>
      </c>
    </row>
  </sheetData>
  <mergeCells count="16">
    <mergeCell ref="A8:J8"/>
    <mergeCell ref="A11:J11"/>
    <mergeCell ref="A15:J15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3310-C1F0-46C4-A151-ABD6AADE30DA}">
  <dimension ref="A1:Q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6640625" style="5" customWidth="1"/>
    <col min="7" max="9" width="5.5" style="6" customWidth="1"/>
    <col min="10" max="10" width="4.83203125" style="6" customWidth="1"/>
    <col min="11" max="14" width="5.5" style="6" customWidth="1"/>
    <col min="15" max="15" width="7.83203125" style="6" bestFit="1" customWidth="1"/>
    <col min="16" max="16" width="8.5" style="6" bestFit="1" customWidth="1"/>
    <col min="17" max="17" width="22" style="5" customWidth="1"/>
    <col min="18" max="16384" width="9.1640625" style="3"/>
  </cols>
  <sheetData>
    <row r="1" spans="1:17" s="2" customFormat="1" ht="29" customHeight="1">
      <c r="A1" s="29" t="s">
        <v>243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9</v>
      </c>
      <c r="H3" s="41"/>
      <c r="I3" s="41"/>
      <c r="J3" s="41"/>
      <c r="K3" s="41" t="s">
        <v>123</v>
      </c>
      <c r="L3" s="41"/>
      <c r="M3" s="41"/>
      <c r="N3" s="41"/>
      <c r="O3" s="41" t="s">
        <v>1</v>
      </c>
      <c r="P3" s="41" t="s">
        <v>3</v>
      </c>
      <c r="Q3" s="46" t="s">
        <v>2</v>
      </c>
    </row>
    <row r="4" spans="1:17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0"/>
      <c r="P4" s="40"/>
      <c r="Q4" s="47"/>
    </row>
    <row r="5" spans="1:17" ht="16">
      <c r="A5" s="48" t="s">
        <v>92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8" t="s">
        <v>15</v>
      </c>
      <c r="B6" s="7" t="s">
        <v>156</v>
      </c>
      <c r="C6" s="7" t="s">
        <v>157</v>
      </c>
      <c r="D6" s="7" t="s">
        <v>101</v>
      </c>
      <c r="E6" s="7" t="s">
        <v>284</v>
      </c>
      <c r="F6" s="7" t="s">
        <v>261</v>
      </c>
      <c r="G6" s="9" t="s">
        <v>18</v>
      </c>
      <c r="H6" s="9" t="s">
        <v>40</v>
      </c>
      <c r="I6" s="9" t="s">
        <v>19</v>
      </c>
      <c r="J6" s="8"/>
      <c r="K6" s="9" t="s">
        <v>30</v>
      </c>
      <c r="L6" s="9" t="s">
        <v>41</v>
      </c>
      <c r="M6" s="9" t="s">
        <v>151</v>
      </c>
      <c r="N6" s="9" t="s">
        <v>158</v>
      </c>
      <c r="O6" s="8" t="str">
        <f>"345,0"</f>
        <v>345,0</v>
      </c>
      <c r="P6" s="8" t="str">
        <f>"269,2380"</f>
        <v>269,2380</v>
      </c>
      <c r="Q6" s="7" t="s">
        <v>258</v>
      </c>
    </row>
    <row r="7" spans="1:17">
      <c r="B7" s="5" t="s">
        <v>7</v>
      </c>
    </row>
    <row r="8" spans="1:17" ht="16">
      <c r="A8" s="42" t="s">
        <v>23</v>
      </c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7">
      <c r="A9" s="8" t="s">
        <v>15</v>
      </c>
      <c r="B9" s="7" t="s">
        <v>159</v>
      </c>
      <c r="C9" s="7" t="s">
        <v>225</v>
      </c>
      <c r="D9" s="7" t="s">
        <v>160</v>
      </c>
      <c r="E9" s="7" t="s">
        <v>285</v>
      </c>
      <c r="F9" s="7" t="s">
        <v>262</v>
      </c>
      <c r="G9" s="9" t="s">
        <v>28</v>
      </c>
      <c r="H9" s="9" t="s">
        <v>29</v>
      </c>
      <c r="I9" s="10" t="s">
        <v>161</v>
      </c>
      <c r="J9" s="8"/>
      <c r="K9" s="9" t="s">
        <v>162</v>
      </c>
      <c r="L9" s="9" t="s">
        <v>163</v>
      </c>
      <c r="M9" s="10" t="s">
        <v>164</v>
      </c>
      <c r="N9" s="8"/>
      <c r="O9" s="8" t="str">
        <f>"470,0"</f>
        <v>470,0</v>
      </c>
      <c r="P9" s="8" t="str">
        <f>"293,6889"</f>
        <v>293,6889</v>
      </c>
      <c r="Q9" s="7" t="s">
        <v>258</v>
      </c>
    </row>
    <row r="10" spans="1:17">
      <c r="B10" s="5" t="s">
        <v>7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31E29-8643-4192-A821-327377CE583F}">
  <dimension ref="A1:M28"/>
  <sheetViews>
    <sheetView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" style="5" customWidth="1"/>
    <col min="7" max="9" width="5.5" style="6" customWidth="1"/>
    <col min="10" max="10" width="4.83203125" style="6" customWidth="1"/>
    <col min="11" max="11" width="10.5" style="25" bestFit="1" customWidth="1"/>
    <col min="12" max="12" width="8.5" style="6" bestFit="1" customWidth="1"/>
    <col min="13" max="13" width="27.33203125" style="5" bestFit="1" customWidth="1"/>
    <col min="14" max="16384" width="9.1640625" style="3"/>
  </cols>
  <sheetData>
    <row r="1" spans="1:13" s="2" customFormat="1" ht="29" customHeight="1">
      <c r="A1" s="29" t="s">
        <v>246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9</v>
      </c>
      <c r="H3" s="41"/>
      <c r="I3" s="41"/>
      <c r="J3" s="41"/>
      <c r="K3" s="50" t="s">
        <v>8</v>
      </c>
      <c r="L3" s="41" t="s">
        <v>3</v>
      </c>
      <c r="M3" s="46" t="s">
        <v>2</v>
      </c>
    </row>
    <row r="4" spans="1:13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51"/>
      <c r="L4" s="40"/>
      <c r="M4" s="47"/>
    </row>
    <row r="5" spans="1:13" ht="16">
      <c r="A5" s="48" t="s">
        <v>64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15</v>
      </c>
      <c r="B6" s="7" t="s">
        <v>36</v>
      </c>
      <c r="C6" s="7" t="s">
        <v>37</v>
      </c>
      <c r="D6" s="7" t="s">
        <v>38</v>
      </c>
      <c r="E6" s="7" t="s">
        <v>284</v>
      </c>
      <c r="F6" s="7" t="s">
        <v>261</v>
      </c>
      <c r="G6" s="9" t="s">
        <v>17</v>
      </c>
      <c r="H6" s="10" t="s">
        <v>69</v>
      </c>
      <c r="I6" s="9" t="s">
        <v>69</v>
      </c>
      <c r="J6" s="10" t="s">
        <v>35</v>
      </c>
      <c r="K6" s="24" t="str">
        <f>"85,0"</f>
        <v>85,0</v>
      </c>
      <c r="L6" s="8" t="str">
        <f>"126,9560"</f>
        <v>126,9560</v>
      </c>
      <c r="M6" s="7" t="s">
        <v>91</v>
      </c>
    </row>
    <row r="7" spans="1:13">
      <c r="B7" s="5" t="s">
        <v>7</v>
      </c>
    </row>
    <row r="8" spans="1:13" ht="16">
      <c r="A8" s="42" t="s">
        <v>87</v>
      </c>
      <c r="B8" s="42"/>
      <c r="C8" s="43"/>
      <c r="D8" s="43"/>
      <c r="E8" s="43"/>
      <c r="F8" s="43"/>
      <c r="G8" s="43"/>
      <c r="H8" s="43"/>
      <c r="I8" s="43"/>
      <c r="J8" s="43"/>
    </row>
    <row r="9" spans="1:13">
      <c r="A9" s="8" t="s">
        <v>15</v>
      </c>
      <c r="B9" s="7" t="s">
        <v>88</v>
      </c>
      <c r="C9" s="7" t="s">
        <v>89</v>
      </c>
      <c r="D9" s="7" t="s">
        <v>90</v>
      </c>
      <c r="E9" s="7" t="s">
        <v>284</v>
      </c>
      <c r="F9" s="7" t="s">
        <v>261</v>
      </c>
      <c r="G9" s="9" t="s">
        <v>69</v>
      </c>
      <c r="H9" s="9" t="s">
        <v>35</v>
      </c>
      <c r="I9" s="10" t="s">
        <v>57</v>
      </c>
      <c r="J9" s="8"/>
      <c r="K9" s="24" t="str">
        <f>"90,0"</f>
        <v>90,0</v>
      </c>
      <c r="L9" s="8" t="str">
        <f>"88,0920"</f>
        <v>88,0920</v>
      </c>
      <c r="M9" s="7" t="s">
        <v>91</v>
      </c>
    </row>
    <row r="10" spans="1:13">
      <c r="B10" s="5" t="s">
        <v>7</v>
      </c>
    </row>
    <row r="11" spans="1:13" ht="16">
      <c r="A11" s="42" t="s">
        <v>92</v>
      </c>
      <c r="B11" s="42"/>
      <c r="C11" s="43"/>
      <c r="D11" s="43"/>
      <c r="E11" s="43"/>
      <c r="F11" s="43"/>
      <c r="G11" s="43"/>
      <c r="H11" s="43"/>
      <c r="I11" s="43"/>
      <c r="J11" s="43"/>
    </row>
    <row r="12" spans="1:13">
      <c r="A12" s="12" t="s">
        <v>15</v>
      </c>
      <c r="B12" s="11" t="s">
        <v>93</v>
      </c>
      <c r="C12" s="11" t="s">
        <v>227</v>
      </c>
      <c r="D12" s="11" t="s">
        <v>94</v>
      </c>
      <c r="E12" s="11" t="s">
        <v>286</v>
      </c>
      <c r="F12" s="11" t="s">
        <v>263</v>
      </c>
      <c r="G12" s="15" t="s">
        <v>16</v>
      </c>
      <c r="H12" s="15" t="s">
        <v>95</v>
      </c>
      <c r="I12" s="17" t="s">
        <v>12</v>
      </c>
      <c r="J12" s="12"/>
      <c r="K12" s="26" t="str">
        <f>"107,5"</f>
        <v>107,5</v>
      </c>
      <c r="L12" s="12" t="str">
        <f>"83,6888"</f>
        <v>83,6888</v>
      </c>
      <c r="M12" s="11" t="s">
        <v>258</v>
      </c>
    </row>
    <row r="13" spans="1:13">
      <c r="A13" s="20" t="s">
        <v>15</v>
      </c>
      <c r="B13" s="19" t="s">
        <v>96</v>
      </c>
      <c r="C13" s="19" t="s">
        <v>97</v>
      </c>
      <c r="D13" s="19" t="s">
        <v>98</v>
      </c>
      <c r="E13" s="19" t="s">
        <v>284</v>
      </c>
      <c r="F13" s="19" t="s">
        <v>261</v>
      </c>
      <c r="G13" s="21" t="s">
        <v>39</v>
      </c>
      <c r="H13" s="22" t="s">
        <v>40</v>
      </c>
      <c r="I13" s="22" t="s">
        <v>40</v>
      </c>
      <c r="J13" s="20"/>
      <c r="K13" s="28" t="str">
        <f>"115,0"</f>
        <v>115,0</v>
      </c>
      <c r="L13" s="20" t="str">
        <f>"89,1940"</f>
        <v>89,1940</v>
      </c>
      <c r="M13" s="19" t="s">
        <v>251</v>
      </c>
    </row>
    <row r="14" spans="1:13">
      <c r="A14" s="20" t="s">
        <v>52</v>
      </c>
      <c r="B14" s="19" t="s">
        <v>99</v>
      </c>
      <c r="C14" s="19" t="s">
        <v>100</v>
      </c>
      <c r="D14" s="19" t="s">
        <v>101</v>
      </c>
      <c r="E14" s="19" t="s">
        <v>284</v>
      </c>
      <c r="F14" s="19" t="s">
        <v>261</v>
      </c>
      <c r="G14" s="21" t="s">
        <v>102</v>
      </c>
      <c r="H14" s="22" t="s">
        <v>103</v>
      </c>
      <c r="I14" s="22" t="s">
        <v>103</v>
      </c>
      <c r="J14" s="20"/>
      <c r="K14" s="28" t="str">
        <f>"112,5"</f>
        <v>112,5</v>
      </c>
      <c r="L14" s="20" t="str">
        <f>"87,7950"</f>
        <v>87,7950</v>
      </c>
      <c r="M14" s="19" t="s">
        <v>252</v>
      </c>
    </row>
    <row r="15" spans="1:13">
      <c r="A15" s="14" t="s">
        <v>122</v>
      </c>
      <c r="B15" s="13" t="s">
        <v>104</v>
      </c>
      <c r="C15" s="13" t="s">
        <v>105</v>
      </c>
      <c r="D15" s="13" t="s">
        <v>106</v>
      </c>
      <c r="E15" s="13" t="s">
        <v>284</v>
      </c>
      <c r="F15" s="13" t="s">
        <v>261</v>
      </c>
      <c r="G15" s="16" t="s">
        <v>11</v>
      </c>
      <c r="H15" s="16" t="s">
        <v>95</v>
      </c>
      <c r="I15" s="18" t="s">
        <v>12</v>
      </c>
      <c r="J15" s="14"/>
      <c r="K15" s="27" t="str">
        <f>"107,5"</f>
        <v>107,5</v>
      </c>
      <c r="L15" s="14" t="str">
        <f>"84,1940"</f>
        <v>84,1940</v>
      </c>
      <c r="M15" s="13" t="s">
        <v>258</v>
      </c>
    </row>
    <row r="16" spans="1:13">
      <c r="B16" s="5" t="s">
        <v>7</v>
      </c>
    </row>
    <row r="17" spans="1:13" ht="16">
      <c r="A17" s="42" t="s">
        <v>87</v>
      </c>
      <c r="B17" s="42"/>
      <c r="C17" s="43"/>
      <c r="D17" s="43"/>
      <c r="E17" s="43"/>
      <c r="F17" s="43"/>
      <c r="G17" s="43"/>
      <c r="H17" s="43"/>
      <c r="I17" s="43"/>
      <c r="J17" s="43"/>
    </row>
    <row r="18" spans="1:13">
      <c r="A18" s="8" t="s">
        <v>86</v>
      </c>
      <c r="B18" s="7" t="s">
        <v>107</v>
      </c>
      <c r="C18" s="7" t="s">
        <v>108</v>
      </c>
      <c r="D18" s="7" t="s">
        <v>109</v>
      </c>
      <c r="E18" s="7" t="s">
        <v>284</v>
      </c>
      <c r="F18" s="7" t="s">
        <v>260</v>
      </c>
      <c r="G18" s="10" t="s">
        <v>12</v>
      </c>
      <c r="H18" s="10" t="s">
        <v>12</v>
      </c>
      <c r="I18" s="10" t="s">
        <v>12</v>
      </c>
      <c r="J18" s="8"/>
      <c r="K18" s="24">
        <v>0</v>
      </c>
      <c r="L18" s="8" t="str">
        <f>"0,0000"</f>
        <v>0,0000</v>
      </c>
      <c r="M18" s="7" t="s">
        <v>258</v>
      </c>
    </row>
    <row r="19" spans="1:13">
      <c r="B19" s="5" t="s">
        <v>7</v>
      </c>
    </row>
    <row r="20" spans="1:13" ht="16">
      <c r="A20" s="42" t="s">
        <v>10</v>
      </c>
      <c r="B20" s="42"/>
      <c r="C20" s="43"/>
      <c r="D20" s="43"/>
      <c r="E20" s="43"/>
      <c r="F20" s="43"/>
      <c r="G20" s="43"/>
      <c r="H20" s="43"/>
      <c r="I20" s="43"/>
      <c r="J20" s="43"/>
    </row>
    <row r="21" spans="1:13">
      <c r="A21" s="12" t="s">
        <v>15</v>
      </c>
      <c r="B21" s="11" t="s">
        <v>110</v>
      </c>
      <c r="C21" s="11" t="s">
        <v>228</v>
      </c>
      <c r="D21" s="11" t="s">
        <v>111</v>
      </c>
      <c r="E21" s="11" t="s">
        <v>286</v>
      </c>
      <c r="F21" s="11" t="s">
        <v>255</v>
      </c>
      <c r="G21" s="15" t="s">
        <v>112</v>
      </c>
      <c r="H21" s="15" t="s">
        <v>80</v>
      </c>
      <c r="I21" s="15" t="s">
        <v>113</v>
      </c>
      <c r="J21" s="12"/>
      <c r="K21" s="26" t="str">
        <f>"152,5"</f>
        <v>152,5</v>
      </c>
      <c r="L21" s="12" t="str">
        <f>"98,4388"</f>
        <v>98,4388</v>
      </c>
      <c r="M21" s="11" t="s">
        <v>253</v>
      </c>
    </row>
    <row r="22" spans="1:13">
      <c r="A22" s="20" t="s">
        <v>86</v>
      </c>
      <c r="B22" s="19" t="s">
        <v>114</v>
      </c>
      <c r="C22" s="19" t="s">
        <v>115</v>
      </c>
      <c r="D22" s="19" t="s">
        <v>116</v>
      </c>
      <c r="E22" s="19" t="s">
        <v>284</v>
      </c>
      <c r="F22" s="19" t="s">
        <v>262</v>
      </c>
      <c r="G22" s="22" t="s">
        <v>31</v>
      </c>
      <c r="H22" s="22" t="s">
        <v>60</v>
      </c>
      <c r="I22" s="22" t="s">
        <v>60</v>
      </c>
      <c r="J22" s="20"/>
      <c r="K22" s="28">
        <v>0</v>
      </c>
      <c r="L22" s="20" t="str">
        <f>"0,0000"</f>
        <v>0,0000</v>
      </c>
      <c r="M22" s="19" t="s">
        <v>254</v>
      </c>
    </row>
    <row r="23" spans="1:13">
      <c r="A23" s="14" t="s">
        <v>15</v>
      </c>
      <c r="B23" s="13" t="s">
        <v>117</v>
      </c>
      <c r="C23" s="13" t="s">
        <v>229</v>
      </c>
      <c r="D23" s="13" t="s">
        <v>118</v>
      </c>
      <c r="E23" s="13" t="s">
        <v>287</v>
      </c>
      <c r="F23" s="13" t="s">
        <v>262</v>
      </c>
      <c r="G23" s="18" t="s">
        <v>119</v>
      </c>
      <c r="H23" s="16" t="s">
        <v>119</v>
      </c>
      <c r="I23" s="16" t="s">
        <v>44</v>
      </c>
      <c r="J23" s="14"/>
      <c r="K23" s="27" t="str">
        <f>"165,0"</f>
        <v>165,0</v>
      </c>
      <c r="L23" s="14" t="str">
        <f>"107,3054"</f>
        <v>107,3054</v>
      </c>
      <c r="M23" s="13" t="s">
        <v>254</v>
      </c>
    </row>
    <row r="24" spans="1:13">
      <c r="B24" s="5" t="s">
        <v>7</v>
      </c>
    </row>
    <row r="25" spans="1:13" ht="16">
      <c r="A25" s="42" t="s">
        <v>33</v>
      </c>
      <c r="B25" s="42"/>
      <c r="C25" s="43"/>
      <c r="D25" s="43"/>
      <c r="E25" s="43"/>
      <c r="F25" s="43"/>
      <c r="G25" s="43"/>
      <c r="H25" s="43"/>
      <c r="I25" s="43"/>
      <c r="J25" s="43"/>
    </row>
    <row r="26" spans="1:13">
      <c r="A26" s="8" t="s">
        <v>15</v>
      </c>
      <c r="B26" s="7" t="s">
        <v>120</v>
      </c>
      <c r="C26" s="7" t="s">
        <v>230</v>
      </c>
      <c r="D26" s="7" t="s">
        <v>121</v>
      </c>
      <c r="E26" s="7" t="s">
        <v>287</v>
      </c>
      <c r="F26" s="7" t="s">
        <v>262</v>
      </c>
      <c r="G26" s="9" t="s">
        <v>60</v>
      </c>
      <c r="H26" s="9" t="s">
        <v>119</v>
      </c>
      <c r="I26" s="9" t="s">
        <v>14</v>
      </c>
      <c r="J26" s="8"/>
      <c r="K26" s="24" t="str">
        <f>"160,0"</f>
        <v>160,0</v>
      </c>
      <c r="L26" s="8" t="str">
        <f>"98,7040"</f>
        <v>98,7040</v>
      </c>
      <c r="M26" s="7" t="s">
        <v>258</v>
      </c>
    </row>
    <row r="27" spans="1:13">
      <c r="B27" s="5" t="s">
        <v>7</v>
      </c>
    </row>
    <row r="28" spans="1:13">
      <c r="B28" s="5" t="s">
        <v>7</v>
      </c>
    </row>
  </sheetData>
  <mergeCells count="17">
    <mergeCell ref="A25:J25"/>
    <mergeCell ref="A5:J5"/>
    <mergeCell ref="A8:J8"/>
    <mergeCell ref="A11:J11"/>
    <mergeCell ref="A17:J17"/>
    <mergeCell ref="A20:J20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5E82-5C8E-447E-8808-E87B36A0F70F}">
  <dimension ref="A1:M19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" style="5" customWidth="1"/>
    <col min="7" max="9" width="5.5" style="6" customWidth="1"/>
    <col min="10" max="10" width="4.83203125" style="6" customWidth="1"/>
    <col min="11" max="11" width="12.1640625" style="25" customWidth="1"/>
    <col min="12" max="12" width="8.5" style="6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29" t="s">
        <v>247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9</v>
      </c>
      <c r="H3" s="41"/>
      <c r="I3" s="41"/>
      <c r="J3" s="41"/>
      <c r="K3" s="50" t="s">
        <v>8</v>
      </c>
      <c r="L3" s="41" t="s">
        <v>3</v>
      </c>
      <c r="M3" s="46" t="s">
        <v>2</v>
      </c>
    </row>
    <row r="4" spans="1:13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51"/>
      <c r="L4" s="40"/>
      <c r="M4" s="47"/>
    </row>
    <row r="5" spans="1:13" ht="16">
      <c r="A5" s="48" t="s">
        <v>64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86</v>
      </c>
      <c r="B6" s="7" t="s">
        <v>36</v>
      </c>
      <c r="C6" s="7" t="s">
        <v>37</v>
      </c>
      <c r="D6" s="7" t="s">
        <v>38</v>
      </c>
      <c r="E6" s="7" t="s">
        <v>284</v>
      </c>
      <c r="F6" s="7" t="s">
        <v>261</v>
      </c>
      <c r="G6" s="10" t="s">
        <v>35</v>
      </c>
      <c r="H6" s="10" t="s">
        <v>35</v>
      </c>
      <c r="I6" s="8"/>
      <c r="J6" s="8"/>
      <c r="K6" s="24">
        <v>0</v>
      </c>
      <c r="L6" s="8" t="str">
        <f>"0,0000"</f>
        <v>0,0000</v>
      </c>
      <c r="M6" s="7" t="s">
        <v>234</v>
      </c>
    </row>
    <row r="7" spans="1:13">
      <c r="B7" s="5" t="s">
        <v>7</v>
      </c>
    </row>
    <row r="8" spans="1:13" ht="16">
      <c r="A8" s="42" t="s">
        <v>65</v>
      </c>
      <c r="B8" s="42"/>
      <c r="C8" s="43"/>
      <c r="D8" s="43"/>
      <c r="E8" s="43"/>
      <c r="F8" s="43"/>
      <c r="G8" s="43"/>
      <c r="H8" s="43"/>
      <c r="I8" s="43"/>
      <c r="J8" s="43"/>
    </row>
    <row r="9" spans="1:13">
      <c r="A9" s="8" t="s">
        <v>15</v>
      </c>
      <c r="B9" s="7" t="s">
        <v>66</v>
      </c>
      <c r="C9" s="7" t="s">
        <v>67</v>
      </c>
      <c r="D9" s="7" t="s">
        <v>68</v>
      </c>
      <c r="E9" s="7" t="s">
        <v>283</v>
      </c>
      <c r="F9" s="7" t="s">
        <v>262</v>
      </c>
      <c r="G9" s="9" t="s">
        <v>69</v>
      </c>
      <c r="H9" s="9" t="s">
        <v>57</v>
      </c>
      <c r="I9" s="9" t="s">
        <v>70</v>
      </c>
      <c r="J9" s="8"/>
      <c r="K9" s="24" t="str">
        <f>"97,5"</f>
        <v>97,5</v>
      </c>
      <c r="L9" s="8" t="str">
        <f>"82,9043"</f>
        <v>82,9043</v>
      </c>
      <c r="M9" s="7" t="s">
        <v>71</v>
      </c>
    </row>
    <row r="10" spans="1:13">
      <c r="B10" s="5" t="s">
        <v>7</v>
      </c>
    </row>
    <row r="11" spans="1:13" ht="16">
      <c r="A11" s="42" t="s">
        <v>54</v>
      </c>
      <c r="B11" s="42"/>
      <c r="C11" s="43"/>
      <c r="D11" s="43"/>
      <c r="E11" s="43"/>
      <c r="F11" s="43"/>
      <c r="G11" s="43"/>
      <c r="H11" s="43"/>
      <c r="I11" s="43"/>
      <c r="J11" s="43"/>
    </row>
    <row r="12" spans="1:13">
      <c r="A12" s="12" t="s">
        <v>15</v>
      </c>
      <c r="B12" s="11" t="s">
        <v>72</v>
      </c>
      <c r="C12" s="11" t="s">
        <v>73</v>
      </c>
      <c r="D12" s="11" t="s">
        <v>74</v>
      </c>
      <c r="E12" s="11" t="s">
        <v>284</v>
      </c>
      <c r="F12" s="11" t="s">
        <v>264</v>
      </c>
      <c r="G12" s="15" t="s">
        <v>44</v>
      </c>
      <c r="H12" s="15" t="s">
        <v>75</v>
      </c>
      <c r="I12" s="15" t="s">
        <v>76</v>
      </c>
      <c r="J12" s="12"/>
      <c r="K12" s="26" t="str">
        <f>"175,0"</f>
        <v>175,0</v>
      </c>
      <c r="L12" s="12" t="str">
        <f>"118,5450"</f>
        <v>118,5450</v>
      </c>
      <c r="M12" s="11" t="s">
        <v>258</v>
      </c>
    </row>
    <row r="13" spans="1:13">
      <c r="A13" s="14" t="s">
        <v>52</v>
      </c>
      <c r="B13" s="13" t="s">
        <v>77</v>
      </c>
      <c r="C13" s="13" t="s">
        <v>78</v>
      </c>
      <c r="D13" s="13" t="s">
        <v>79</v>
      </c>
      <c r="E13" s="13" t="s">
        <v>284</v>
      </c>
      <c r="F13" s="13" t="s">
        <v>261</v>
      </c>
      <c r="G13" s="16" t="s">
        <v>24</v>
      </c>
      <c r="H13" s="16" t="s">
        <v>31</v>
      </c>
      <c r="I13" s="16" t="s">
        <v>80</v>
      </c>
      <c r="J13" s="14"/>
      <c r="K13" s="27" t="str">
        <f>"147,5"</f>
        <v>147,5</v>
      </c>
      <c r="L13" s="14" t="str">
        <f>"99,3265"</f>
        <v>99,3265</v>
      </c>
      <c r="M13" s="13" t="s">
        <v>81</v>
      </c>
    </row>
    <row r="14" spans="1:13">
      <c r="B14" s="5" t="s">
        <v>7</v>
      </c>
    </row>
    <row r="15" spans="1:13" ht="16">
      <c r="A15" s="42" t="s">
        <v>33</v>
      </c>
      <c r="B15" s="42"/>
      <c r="C15" s="43"/>
      <c r="D15" s="43"/>
      <c r="E15" s="43"/>
      <c r="F15" s="43"/>
      <c r="G15" s="43"/>
      <c r="H15" s="43"/>
      <c r="I15" s="43"/>
      <c r="J15" s="43"/>
    </row>
    <row r="16" spans="1:13">
      <c r="A16" s="12" t="s">
        <v>15</v>
      </c>
      <c r="B16" s="11" t="s">
        <v>47</v>
      </c>
      <c r="C16" s="11" t="s">
        <v>48</v>
      </c>
      <c r="D16" s="11" t="s">
        <v>49</v>
      </c>
      <c r="E16" s="11" t="s">
        <v>284</v>
      </c>
      <c r="F16" s="11" t="s">
        <v>265</v>
      </c>
      <c r="G16" s="15" t="s">
        <v>30</v>
      </c>
      <c r="H16" s="15" t="s">
        <v>82</v>
      </c>
      <c r="I16" s="15" t="s">
        <v>41</v>
      </c>
      <c r="J16" s="12"/>
      <c r="K16" s="26" t="str">
        <f>"210,0"</f>
        <v>210,0</v>
      </c>
      <c r="L16" s="12" t="str">
        <f>"128,8560"</f>
        <v>128,8560</v>
      </c>
      <c r="M16" s="11" t="s">
        <v>258</v>
      </c>
    </row>
    <row r="17" spans="1:13">
      <c r="A17" s="20" t="s">
        <v>52</v>
      </c>
      <c r="B17" s="19" t="s">
        <v>83</v>
      </c>
      <c r="C17" s="19" t="s">
        <v>84</v>
      </c>
      <c r="D17" s="19" t="s">
        <v>85</v>
      </c>
      <c r="E17" s="19" t="s">
        <v>284</v>
      </c>
      <c r="F17" s="19" t="s">
        <v>266</v>
      </c>
      <c r="G17" s="21" t="s">
        <v>14</v>
      </c>
      <c r="H17" s="21" t="s">
        <v>75</v>
      </c>
      <c r="I17" s="22" t="s">
        <v>76</v>
      </c>
      <c r="J17" s="20"/>
      <c r="K17" s="28" t="str">
        <f>"170,0"</f>
        <v>170,0</v>
      </c>
      <c r="L17" s="20" t="str">
        <f>"106,1480"</f>
        <v>106,1480</v>
      </c>
      <c r="M17" s="19" t="s">
        <v>258</v>
      </c>
    </row>
    <row r="18" spans="1:13">
      <c r="A18" s="14" t="s">
        <v>15</v>
      </c>
      <c r="B18" s="13" t="s">
        <v>47</v>
      </c>
      <c r="C18" s="13" t="s">
        <v>231</v>
      </c>
      <c r="D18" s="13" t="s">
        <v>49</v>
      </c>
      <c r="E18" s="13" t="s">
        <v>287</v>
      </c>
      <c r="F18" s="13" t="s">
        <v>265</v>
      </c>
      <c r="G18" s="16" t="s">
        <v>30</v>
      </c>
      <c r="H18" s="16" t="s">
        <v>82</v>
      </c>
      <c r="I18" s="16" t="s">
        <v>41</v>
      </c>
      <c r="J18" s="14"/>
      <c r="K18" s="27" t="str">
        <f>"210,0"</f>
        <v>210,0</v>
      </c>
      <c r="L18" s="14" t="str">
        <f>"129,5003"</f>
        <v>129,5003</v>
      </c>
      <c r="M18" s="13" t="s">
        <v>258</v>
      </c>
    </row>
    <row r="19" spans="1:13">
      <c r="B19" s="5" t="s">
        <v>7</v>
      </c>
    </row>
  </sheetData>
  <mergeCells count="15">
    <mergeCell ref="A8:J8"/>
    <mergeCell ref="A11:J11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4C917-E110-4EDA-86CC-180FF5EFE858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8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29" t="s">
        <v>256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9</v>
      </c>
      <c r="H3" s="41"/>
      <c r="I3" s="41"/>
      <c r="J3" s="41"/>
      <c r="K3" s="41" t="s">
        <v>8</v>
      </c>
      <c r="L3" s="41" t="s">
        <v>3</v>
      </c>
      <c r="M3" s="46" t="s">
        <v>2</v>
      </c>
    </row>
    <row r="4" spans="1:13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7"/>
    </row>
    <row r="5" spans="1:13" ht="16">
      <c r="A5" s="48" t="s">
        <v>92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15</v>
      </c>
      <c r="B6" s="7" t="s">
        <v>214</v>
      </c>
      <c r="C6" s="7" t="s">
        <v>218</v>
      </c>
      <c r="D6" s="7" t="s">
        <v>94</v>
      </c>
      <c r="E6" s="7" t="s">
        <v>286</v>
      </c>
      <c r="F6" s="7" t="s">
        <v>267</v>
      </c>
      <c r="G6" s="9" t="s">
        <v>20</v>
      </c>
      <c r="H6" s="10" t="s">
        <v>112</v>
      </c>
      <c r="I6" s="9" t="s">
        <v>112</v>
      </c>
      <c r="J6" s="10" t="s">
        <v>31</v>
      </c>
      <c r="K6" s="8" t="str">
        <f>"142,5"</f>
        <v>142,5</v>
      </c>
      <c r="L6" s="8" t="str">
        <f>"129,3971"</f>
        <v>129,3971</v>
      </c>
      <c r="M6" s="7" t="s">
        <v>232</v>
      </c>
    </row>
    <row r="7" spans="1:13">
      <c r="A7" s="6"/>
      <c r="H7" s="23"/>
      <c r="J7" s="23"/>
    </row>
    <row r="8" spans="1:13" ht="16">
      <c r="A8" s="42" t="s">
        <v>87</v>
      </c>
      <c r="B8" s="4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15</v>
      </c>
      <c r="B9" s="7" t="s">
        <v>88</v>
      </c>
      <c r="C9" s="7" t="s">
        <v>89</v>
      </c>
      <c r="D9" s="7" t="s">
        <v>90</v>
      </c>
      <c r="E9" s="7" t="s">
        <v>284</v>
      </c>
      <c r="F9" s="7" t="s">
        <v>261</v>
      </c>
      <c r="G9" s="9" t="s">
        <v>40</v>
      </c>
      <c r="H9" s="9" t="s">
        <v>140</v>
      </c>
      <c r="I9" s="10" t="s">
        <v>24</v>
      </c>
      <c r="J9" s="8"/>
      <c r="K9" s="8" t="str">
        <f>"132,5"</f>
        <v>132,5</v>
      </c>
      <c r="L9" s="8" t="str">
        <f>"114,2216"</f>
        <v>114,2216</v>
      </c>
      <c r="M9" s="7" t="s">
        <v>91</v>
      </c>
    </row>
    <row r="10" spans="1:13">
      <c r="B10" s="5" t="s">
        <v>7</v>
      </c>
    </row>
    <row r="11" spans="1:13" ht="16">
      <c r="A11" s="42" t="s">
        <v>54</v>
      </c>
      <c r="B11" s="42"/>
      <c r="C11" s="43"/>
      <c r="D11" s="43"/>
      <c r="E11" s="43"/>
      <c r="F11" s="43"/>
      <c r="G11" s="43"/>
      <c r="H11" s="43"/>
      <c r="I11" s="43"/>
      <c r="J11" s="43"/>
    </row>
    <row r="12" spans="1:13">
      <c r="A12" s="8" t="s">
        <v>15</v>
      </c>
      <c r="B12" s="7" t="s">
        <v>215</v>
      </c>
      <c r="C12" s="7" t="s">
        <v>219</v>
      </c>
      <c r="D12" s="7" t="s">
        <v>216</v>
      </c>
      <c r="E12" s="7" t="s">
        <v>287</v>
      </c>
      <c r="F12" s="7" t="s">
        <v>261</v>
      </c>
      <c r="G12" s="9" t="s">
        <v>41</v>
      </c>
      <c r="H12" s="9" t="s">
        <v>42</v>
      </c>
      <c r="I12" s="9" t="s">
        <v>217</v>
      </c>
      <c r="J12" s="8"/>
      <c r="K12" s="8" t="str">
        <f>"225,0"</f>
        <v>225,0</v>
      </c>
      <c r="L12" s="8" t="str">
        <f>"164,9800"</f>
        <v>164,9800</v>
      </c>
      <c r="M12" s="7" t="s">
        <v>233</v>
      </c>
    </row>
    <row r="13" spans="1:13">
      <c r="B13" s="5" t="s">
        <v>7</v>
      </c>
    </row>
  </sheetData>
  <mergeCells count="14">
    <mergeCell ref="A8:J8"/>
    <mergeCell ref="B3:B4"/>
    <mergeCell ref="A5:J5"/>
    <mergeCell ref="A11:J11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61891-669D-44FD-832F-CFCD4ADFE6B1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29" t="s">
        <v>257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9</v>
      </c>
      <c r="H3" s="41"/>
      <c r="I3" s="41"/>
      <c r="J3" s="41"/>
      <c r="K3" s="41" t="s">
        <v>8</v>
      </c>
      <c r="L3" s="41" t="s">
        <v>3</v>
      </c>
      <c r="M3" s="46" t="s">
        <v>2</v>
      </c>
    </row>
    <row r="4" spans="1:13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7"/>
    </row>
    <row r="5" spans="1:13" ht="16">
      <c r="A5" s="48" t="s">
        <v>64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15</v>
      </c>
      <c r="B6" s="7" t="s">
        <v>36</v>
      </c>
      <c r="C6" s="7" t="s">
        <v>37</v>
      </c>
      <c r="D6" s="7" t="s">
        <v>213</v>
      </c>
      <c r="E6" s="7" t="s">
        <v>284</v>
      </c>
      <c r="F6" s="7" t="s">
        <v>261</v>
      </c>
      <c r="G6" s="9" t="s">
        <v>11</v>
      </c>
      <c r="H6" s="9" t="s">
        <v>39</v>
      </c>
      <c r="I6" s="9" t="s">
        <v>18</v>
      </c>
      <c r="J6" s="10" t="s">
        <v>40</v>
      </c>
      <c r="K6" s="8" t="str">
        <f>"120,0"</f>
        <v>120,0</v>
      </c>
      <c r="L6" s="8" t="str">
        <f>"139,2480"</f>
        <v>139,2480</v>
      </c>
      <c r="M6" s="7" t="s">
        <v>234</v>
      </c>
    </row>
    <row r="7" spans="1:13">
      <c r="B7" s="5" t="s">
        <v>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1E085-29D7-445F-B8BE-F6D735B4A707}"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4" style="5" bestFit="1" customWidth="1"/>
    <col min="14" max="16384" width="9.1640625" style="3"/>
  </cols>
  <sheetData>
    <row r="1" spans="1:13" s="2" customFormat="1" ht="29" customHeight="1">
      <c r="A1" s="29" t="s">
        <v>244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123</v>
      </c>
      <c r="H3" s="41"/>
      <c r="I3" s="41"/>
      <c r="J3" s="41"/>
      <c r="K3" s="41" t="s">
        <v>8</v>
      </c>
      <c r="L3" s="41" t="s">
        <v>3</v>
      </c>
      <c r="M3" s="46" t="s">
        <v>2</v>
      </c>
    </row>
    <row r="4" spans="1:13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7"/>
    </row>
    <row r="5" spans="1:13" ht="16">
      <c r="A5" s="48" t="s">
        <v>50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15</v>
      </c>
      <c r="B6" s="7" t="s">
        <v>137</v>
      </c>
      <c r="C6" s="7" t="s">
        <v>138</v>
      </c>
      <c r="D6" s="7" t="s">
        <v>139</v>
      </c>
      <c r="E6" s="7" t="s">
        <v>284</v>
      </c>
      <c r="F6" s="7" t="s">
        <v>268</v>
      </c>
      <c r="G6" s="9" t="s">
        <v>39</v>
      </c>
      <c r="H6" s="9" t="s">
        <v>40</v>
      </c>
      <c r="I6" s="10" t="s">
        <v>140</v>
      </c>
      <c r="J6" s="8"/>
      <c r="K6" s="8" t="str">
        <f>"125,0"</f>
        <v>125,0</v>
      </c>
      <c r="L6" s="8" t="str">
        <f>"165,5500"</f>
        <v>165,5500</v>
      </c>
      <c r="M6" s="7" t="s">
        <v>141</v>
      </c>
    </row>
    <row r="7" spans="1:13">
      <c r="B7" s="5" t="s">
        <v>7</v>
      </c>
    </row>
    <row r="8" spans="1:13" ht="16">
      <c r="A8" s="42" t="s">
        <v>51</v>
      </c>
      <c r="B8" s="42"/>
      <c r="C8" s="43"/>
      <c r="D8" s="43"/>
      <c r="E8" s="43"/>
      <c r="F8" s="43"/>
      <c r="G8" s="43"/>
      <c r="H8" s="43"/>
      <c r="I8" s="43"/>
      <c r="J8" s="43"/>
    </row>
    <row r="9" spans="1:13">
      <c r="A9" s="8" t="s">
        <v>15</v>
      </c>
      <c r="B9" s="7" t="s">
        <v>142</v>
      </c>
      <c r="C9" s="7" t="s">
        <v>143</v>
      </c>
      <c r="D9" s="7" t="s">
        <v>144</v>
      </c>
      <c r="E9" s="7" t="s">
        <v>284</v>
      </c>
      <c r="F9" s="7" t="s">
        <v>269</v>
      </c>
      <c r="G9" s="9" t="s">
        <v>16</v>
      </c>
      <c r="H9" s="9" t="s">
        <v>95</v>
      </c>
      <c r="I9" s="9" t="s">
        <v>39</v>
      </c>
      <c r="J9" s="8"/>
      <c r="K9" s="8" t="str">
        <f>"115,0"</f>
        <v>115,0</v>
      </c>
      <c r="L9" s="8" t="str">
        <f>"140,4380"</f>
        <v>140,4380</v>
      </c>
      <c r="M9" s="7" t="s">
        <v>141</v>
      </c>
    </row>
    <row r="10" spans="1:13">
      <c r="B10" s="5" t="s">
        <v>7</v>
      </c>
    </row>
    <row r="11" spans="1:13" ht="16">
      <c r="A11" s="42" t="s">
        <v>92</v>
      </c>
      <c r="B11" s="42"/>
      <c r="C11" s="43"/>
      <c r="D11" s="43"/>
      <c r="E11" s="43"/>
      <c r="F11" s="43"/>
      <c r="G11" s="43"/>
      <c r="H11" s="43"/>
      <c r="I11" s="43"/>
      <c r="J11" s="43"/>
    </row>
    <row r="12" spans="1:13">
      <c r="A12" s="12" t="s">
        <v>15</v>
      </c>
      <c r="B12" s="11" t="s">
        <v>145</v>
      </c>
      <c r="C12" s="11" t="s">
        <v>146</v>
      </c>
      <c r="D12" s="11" t="s">
        <v>147</v>
      </c>
      <c r="E12" s="11" t="s">
        <v>284</v>
      </c>
      <c r="F12" s="11" t="s">
        <v>261</v>
      </c>
      <c r="G12" s="15" t="s">
        <v>16</v>
      </c>
      <c r="H12" s="17" t="s">
        <v>95</v>
      </c>
      <c r="I12" s="17" t="s">
        <v>95</v>
      </c>
      <c r="J12" s="12"/>
      <c r="K12" s="12" t="str">
        <f>"100,0"</f>
        <v>100,0</v>
      </c>
      <c r="L12" s="12" t="str">
        <f>"103,3900"</f>
        <v>103,3900</v>
      </c>
      <c r="M12" s="11" t="s">
        <v>248</v>
      </c>
    </row>
    <row r="13" spans="1:13">
      <c r="A13" s="14" t="s">
        <v>15</v>
      </c>
      <c r="B13" s="13" t="s">
        <v>148</v>
      </c>
      <c r="C13" s="13" t="s">
        <v>226</v>
      </c>
      <c r="D13" s="13" t="s">
        <v>149</v>
      </c>
      <c r="E13" s="13" t="s">
        <v>285</v>
      </c>
      <c r="F13" s="13" t="s">
        <v>261</v>
      </c>
      <c r="G13" s="16" t="s">
        <v>12</v>
      </c>
      <c r="H13" s="16" t="s">
        <v>18</v>
      </c>
      <c r="I13" s="16" t="s">
        <v>20</v>
      </c>
      <c r="J13" s="14"/>
      <c r="K13" s="14" t="str">
        <f>"130,0"</f>
        <v>130,0</v>
      </c>
      <c r="L13" s="14" t="str">
        <f>"153,3354"</f>
        <v>153,3354</v>
      </c>
      <c r="M13" s="13" t="s">
        <v>249</v>
      </c>
    </row>
    <row r="14" spans="1:13">
      <c r="B14" s="5" t="s">
        <v>7</v>
      </c>
    </row>
    <row r="15" spans="1:13" ht="16">
      <c r="A15" s="42" t="s">
        <v>87</v>
      </c>
      <c r="B15" s="42"/>
      <c r="C15" s="43"/>
      <c r="D15" s="43"/>
      <c r="E15" s="43"/>
      <c r="F15" s="43"/>
      <c r="G15" s="43"/>
      <c r="H15" s="43"/>
      <c r="I15" s="43"/>
      <c r="J15" s="43"/>
    </row>
    <row r="16" spans="1:13">
      <c r="A16" s="8" t="s">
        <v>15</v>
      </c>
      <c r="B16" s="7" t="s">
        <v>107</v>
      </c>
      <c r="C16" s="7" t="s">
        <v>108</v>
      </c>
      <c r="D16" s="7" t="s">
        <v>109</v>
      </c>
      <c r="E16" s="7" t="s">
        <v>284</v>
      </c>
      <c r="F16" s="7" t="s">
        <v>260</v>
      </c>
      <c r="G16" s="9" t="s">
        <v>150</v>
      </c>
      <c r="H16" s="9" t="s">
        <v>30</v>
      </c>
      <c r="I16" s="10" t="s">
        <v>151</v>
      </c>
      <c r="J16" s="8"/>
      <c r="K16" s="8" t="str">
        <f>"200,0"</f>
        <v>200,0</v>
      </c>
      <c r="L16" s="8" t="str">
        <f>"144,1400"</f>
        <v>144,1400</v>
      </c>
      <c r="M16" s="7" t="s">
        <v>258</v>
      </c>
    </row>
    <row r="17" spans="1:13">
      <c r="B17" s="5" t="s">
        <v>7</v>
      </c>
    </row>
    <row r="18" spans="1:13" ht="16">
      <c r="A18" s="42" t="s">
        <v>23</v>
      </c>
      <c r="B18" s="42"/>
      <c r="C18" s="43"/>
      <c r="D18" s="43"/>
      <c r="E18" s="43"/>
      <c r="F18" s="43"/>
      <c r="G18" s="43"/>
      <c r="H18" s="43"/>
      <c r="I18" s="43"/>
      <c r="J18" s="43"/>
    </row>
    <row r="19" spans="1:13">
      <c r="A19" s="8" t="s">
        <v>15</v>
      </c>
      <c r="B19" s="7" t="s">
        <v>152</v>
      </c>
      <c r="C19" s="7" t="s">
        <v>153</v>
      </c>
      <c r="D19" s="7" t="s">
        <v>154</v>
      </c>
      <c r="E19" s="7" t="s">
        <v>284</v>
      </c>
      <c r="F19" s="7" t="s">
        <v>270</v>
      </c>
      <c r="G19" s="9" t="s">
        <v>30</v>
      </c>
      <c r="H19" s="9" t="s">
        <v>155</v>
      </c>
      <c r="I19" s="9" t="s">
        <v>43</v>
      </c>
      <c r="J19" s="8"/>
      <c r="K19" s="8" t="str">
        <f>"230,0"</f>
        <v>230,0</v>
      </c>
      <c r="L19" s="8" t="str">
        <f>"135,7460"</f>
        <v>135,7460</v>
      </c>
      <c r="M19" s="7" t="s">
        <v>250</v>
      </c>
    </row>
    <row r="20" spans="1:13">
      <c r="B20" s="5" t="s">
        <v>7</v>
      </c>
    </row>
    <row r="21" spans="1:13">
      <c r="B21" s="5" t="s">
        <v>7</v>
      </c>
    </row>
  </sheetData>
  <mergeCells count="16">
    <mergeCell ref="A8:J8"/>
    <mergeCell ref="A11:J11"/>
    <mergeCell ref="A15:J15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EA16A-F526-42D7-99C3-5207D613E7D6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29" t="s">
        <v>245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123</v>
      </c>
      <c r="H3" s="41"/>
      <c r="I3" s="41"/>
      <c r="J3" s="41"/>
      <c r="K3" s="41" t="s">
        <v>8</v>
      </c>
      <c r="L3" s="41" t="s">
        <v>3</v>
      </c>
      <c r="M3" s="46" t="s">
        <v>2</v>
      </c>
    </row>
    <row r="4" spans="1:13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7"/>
    </row>
    <row r="5" spans="1:13" ht="16">
      <c r="A5" s="48" t="s">
        <v>33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15</v>
      </c>
      <c r="B6" s="7" t="s">
        <v>124</v>
      </c>
      <c r="C6" s="7" t="s">
        <v>125</v>
      </c>
      <c r="D6" s="7" t="s">
        <v>126</v>
      </c>
      <c r="E6" s="7" t="s">
        <v>284</v>
      </c>
      <c r="F6" s="7" t="s">
        <v>271</v>
      </c>
      <c r="G6" s="9" t="s">
        <v>127</v>
      </c>
      <c r="H6" s="9" t="s">
        <v>128</v>
      </c>
      <c r="I6" s="10" t="s">
        <v>129</v>
      </c>
      <c r="J6" s="8"/>
      <c r="K6" s="8" t="str">
        <f>"350,0"</f>
        <v>350,0</v>
      </c>
      <c r="L6" s="8" t="str">
        <f>"215,3200"</f>
        <v>215,3200</v>
      </c>
      <c r="M6" s="7" t="s">
        <v>258</v>
      </c>
    </row>
    <row r="7" spans="1:13">
      <c r="B7" s="5" t="s">
        <v>7</v>
      </c>
    </row>
    <row r="8" spans="1:13" ht="16">
      <c r="A8" s="42" t="s">
        <v>130</v>
      </c>
      <c r="B8" s="42"/>
      <c r="C8" s="43"/>
      <c r="D8" s="43"/>
      <c r="E8" s="43"/>
      <c r="F8" s="43"/>
      <c r="G8" s="43"/>
      <c r="H8" s="43"/>
      <c r="I8" s="43"/>
      <c r="J8" s="43"/>
    </row>
    <row r="9" spans="1:13">
      <c r="A9" s="8" t="s">
        <v>15</v>
      </c>
      <c r="B9" s="7" t="s">
        <v>131</v>
      </c>
      <c r="C9" s="7" t="s">
        <v>132</v>
      </c>
      <c r="D9" s="7" t="s">
        <v>133</v>
      </c>
      <c r="E9" s="7" t="s">
        <v>284</v>
      </c>
      <c r="F9" s="7" t="s">
        <v>272</v>
      </c>
      <c r="G9" s="9" t="s">
        <v>45</v>
      </c>
      <c r="H9" s="9" t="s">
        <v>134</v>
      </c>
      <c r="I9" s="9" t="s">
        <v>135</v>
      </c>
      <c r="J9" s="8"/>
      <c r="K9" s="8" t="str">
        <f>"400,0"</f>
        <v>400,0</v>
      </c>
      <c r="L9" s="8" t="str">
        <f>"227,5200"</f>
        <v>227,5200</v>
      </c>
      <c r="M9" s="7" t="s">
        <v>136</v>
      </c>
    </row>
    <row r="10" spans="1:13">
      <c r="B10" s="5" t="s">
        <v>7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72C71-3877-42FC-93B9-A28305C457DB}">
  <dimension ref="A1:Q1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5" style="5" customWidth="1"/>
    <col min="7" max="14" width="5.5" style="6" customWidth="1"/>
    <col min="15" max="15" width="7.83203125" style="6" bestFit="1" customWidth="1"/>
    <col min="16" max="16" width="7.5" style="6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29" t="s">
        <v>240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s="1" customFormat="1" ht="12.75" customHeight="1">
      <c r="A3" s="37" t="s">
        <v>280</v>
      </c>
      <c r="B3" s="44" t="s">
        <v>0</v>
      </c>
      <c r="C3" s="39" t="s">
        <v>281</v>
      </c>
      <c r="D3" s="39" t="s">
        <v>5</v>
      </c>
      <c r="E3" s="41" t="s">
        <v>282</v>
      </c>
      <c r="F3" s="41" t="s">
        <v>6</v>
      </c>
      <c r="G3" s="41" t="s">
        <v>289</v>
      </c>
      <c r="H3" s="41"/>
      <c r="I3" s="41"/>
      <c r="J3" s="41"/>
      <c r="K3" s="41" t="s">
        <v>58</v>
      </c>
      <c r="L3" s="41"/>
      <c r="M3" s="41"/>
      <c r="N3" s="41"/>
      <c r="O3" s="41" t="s">
        <v>1</v>
      </c>
      <c r="P3" s="41" t="s">
        <v>3</v>
      </c>
      <c r="Q3" s="46" t="s">
        <v>2</v>
      </c>
    </row>
    <row r="4" spans="1:17" s="1" customFormat="1" ht="21" customHeight="1" thickBot="1">
      <c r="A4" s="38"/>
      <c r="B4" s="45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0"/>
      <c r="P4" s="40"/>
      <c r="Q4" s="47"/>
    </row>
    <row r="5" spans="1:17" ht="16">
      <c r="A5" s="48" t="s">
        <v>87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12" t="s">
        <v>15</v>
      </c>
      <c r="B6" s="11" t="s">
        <v>205</v>
      </c>
      <c r="C6" s="11" t="s">
        <v>206</v>
      </c>
      <c r="D6" s="11" t="s">
        <v>207</v>
      </c>
      <c r="E6" s="11" t="s">
        <v>284</v>
      </c>
      <c r="F6" s="11" t="s">
        <v>261</v>
      </c>
      <c r="G6" s="15" t="s">
        <v>34</v>
      </c>
      <c r="H6" s="17" t="s">
        <v>63</v>
      </c>
      <c r="I6" s="17" t="s">
        <v>63</v>
      </c>
      <c r="J6" s="12"/>
      <c r="K6" s="15" t="s">
        <v>46</v>
      </c>
      <c r="L6" s="15" t="s">
        <v>53</v>
      </c>
      <c r="M6" s="15" t="s">
        <v>55</v>
      </c>
      <c r="N6" s="12"/>
      <c r="O6" s="12" t="str">
        <f>"125,0"</f>
        <v>125,0</v>
      </c>
      <c r="P6" s="12" t="str">
        <f>"88,0625"</f>
        <v>88,0625</v>
      </c>
      <c r="Q6" s="11" t="s">
        <v>235</v>
      </c>
    </row>
    <row r="7" spans="1:17">
      <c r="A7" s="14" t="s">
        <v>15</v>
      </c>
      <c r="B7" s="13" t="s">
        <v>208</v>
      </c>
      <c r="C7" s="13" t="s">
        <v>220</v>
      </c>
      <c r="D7" s="13" t="s">
        <v>209</v>
      </c>
      <c r="E7" s="13" t="s">
        <v>287</v>
      </c>
      <c r="F7" s="13" t="s">
        <v>273</v>
      </c>
      <c r="G7" s="16" t="s">
        <v>168</v>
      </c>
      <c r="H7" s="18" t="s">
        <v>169</v>
      </c>
      <c r="I7" s="18" t="s">
        <v>169</v>
      </c>
      <c r="J7" s="14"/>
      <c r="K7" s="18" t="s">
        <v>32</v>
      </c>
      <c r="L7" s="18" t="s">
        <v>32</v>
      </c>
      <c r="M7" s="16" t="s">
        <v>32</v>
      </c>
      <c r="N7" s="14"/>
      <c r="O7" s="14" t="str">
        <f>"115,0"</f>
        <v>115,0</v>
      </c>
      <c r="P7" s="14" t="str">
        <f>"85,4152"</f>
        <v>85,4152</v>
      </c>
      <c r="Q7" s="13" t="s">
        <v>258</v>
      </c>
    </row>
    <row r="8" spans="1:17">
      <c r="B8" s="5" t="s">
        <v>7</v>
      </c>
    </row>
    <row r="9" spans="1:17" ht="16">
      <c r="A9" s="42" t="s">
        <v>10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7">
      <c r="A10" s="8" t="s">
        <v>15</v>
      </c>
      <c r="B10" s="7" t="s">
        <v>210</v>
      </c>
      <c r="C10" s="7" t="s">
        <v>211</v>
      </c>
      <c r="D10" s="7" t="s">
        <v>212</v>
      </c>
      <c r="E10" s="7" t="s">
        <v>284</v>
      </c>
      <c r="F10" s="7" t="s">
        <v>274</v>
      </c>
      <c r="G10" s="10" t="s">
        <v>61</v>
      </c>
      <c r="H10" s="9" t="s">
        <v>203</v>
      </c>
      <c r="I10" s="9" t="s">
        <v>17</v>
      </c>
      <c r="J10" s="8"/>
      <c r="K10" s="9" t="s">
        <v>46</v>
      </c>
      <c r="L10" s="9" t="s">
        <v>53</v>
      </c>
      <c r="M10" s="10" t="s">
        <v>55</v>
      </c>
      <c r="N10" s="8"/>
      <c r="O10" s="8" t="str">
        <f>"137,5"</f>
        <v>137,5</v>
      </c>
      <c r="P10" s="8" t="str">
        <f>"85,7175"</f>
        <v>85,7175</v>
      </c>
      <c r="Q10" s="7" t="s">
        <v>235</v>
      </c>
    </row>
    <row r="11" spans="1:17">
      <c r="B11" s="5" t="s">
        <v>7</v>
      </c>
    </row>
  </sheetData>
  <mergeCells count="14">
    <mergeCell ref="A9:N9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IPL Двоеборье без экип ДК</vt:lpstr>
      <vt:lpstr>IPL Двоеборье без экип</vt:lpstr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IPL Тяга без экипировки ДК</vt:lpstr>
      <vt:lpstr>IPL Тяга без экипировки</vt:lpstr>
      <vt:lpstr>СПР Пауэрспорт ДК</vt:lpstr>
      <vt:lpstr>СПР Пауэрспорт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2021-10-26T18:25:22Z</dcterms:modified>
</cp:coreProperties>
</file>