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0FCA36E4-ED6C-C146-9536-D80F6E991F7A}" xr6:coauthVersionLast="45" xr6:coauthVersionMax="45" xr10:uidLastSave="{00000000-0000-0000-0000-000000000000}"/>
  <bookViews>
    <workbookView xWindow="480" yWindow="460" windowWidth="27780" windowHeight="16220" xr2:uid="{00000000-000D-0000-FFFF-FFFF00000000}"/>
  </bookViews>
  <sheets>
    <sheet name="IPL Двоеборье без экип" sheetId="11" r:id="rId1"/>
    <sheet name="IPL Жим без экипировки" sheetId="5" r:id="rId2"/>
    <sheet name="IPL Тяга без экипировки" sheetId="8" r:id="rId3"/>
    <sheet name="СПР Подъем на бицепс" sheetId="17" r:id="rId4"/>
  </sheets>
  <definedNames>
    <definedName name="_FilterDatabase" localSheetId="1" hidden="1">'IPL Жим без экипировки'!$A$1:$K$3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7" l="1"/>
  <c r="K21" i="17"/>
  <c r="L18" i="17"/>
  <c r="K18" i="17"/>
  <c r="L17" i="17"/>
  <c r="K17" i="17"/>
  <c r="L14" i="17"/>
  <c r="K14" i="17"/>
  <c r="L13" i="17"/>
  <c r="K13" i="17"/>
  <c r="L10" i="17"/>
  <c r="K10" i="17"/>
  <c r="L9" i="17"/>
  <c r="K9" i="17"/>
  <c r="L8" i="17"/>
  <c r="K8" i="17"/>
  <c r="L7" i="17"/>
  <c r="K7" i="17"/>
  <c r="L6" i="17"/>
  <c r="K6" i="17"/>
  <c r="P23" i="11"/>
  <c r="O23" i="11"/>
  <c r="P22" i="11"/>
  <c r="O22" i="11"/>
  <c r="P19" i="11"/>
  <c r="O19" i="11"/>
  <c r="P18" i="11"/>
  <c r="O18" i="11"/>
  <c r="P15" i="11"/>
  <c r="O15" i="11"/>
  <c r="P12" i="11"/>
  <c r="O12" i="11"/>
  <c r="P9" i="11"/>
  <c r="O9" i="11"/>
  <c r="P6" i="11"/>
  <c r="O6" i="11"/>
  <c r="L18" i="8"/>
  <c r="K18" i="8"/>
  <c r="L15" i="8"/>
  <c r="K15" i="8"/>
  <c r="L14" i="8"/>
  <c r="K14" i="8"/>
  <c r="L13" i="8"/>
  <c r="K13" i="8"/>
  <c r="L10" i="8"/>
  <c r="K10" i="8"/>
  <c r="L9" i="8"/>
  <c r="K9" i="8"/>
  <c r="L6" i="8"/>
  <c r="K6" i="8"/>
  <c r="L37" i="5"/>
  <c r="K37" i="5"/>
  <c r="L34" i="5"/>
  <c r="K34" i="5"/>
  <c r="L33" i="5"/>
  <c r="K33" i="5"/>
  <c r="L32" i="5"/>
  <c r="K32" i="5"/>
  <c r="L31" i="5"/>
  <c r="K31" i="5"/>
  <c r="L30" i="5"/>
  <c r="K30" i="5"/>
  <c r="L27" i="5"/>
  <c r="K27" i="5"/>
  <c r="L26" i="5"/>
  <c r="K26" i="5"/>
  <c r="L23" i="5"/>
  <c r="K23" i="5"/>
  <c r="L22" i="5"/>
  <c r="K22" i="5"/>
  <c r="L19" i="5"/>
  <c r="K19" i="5"/>
  <c r="L18" i="5"/>
  <c r="K18" i="5"/>
  <c r="L17" i="5"/>
  <c r="K17" i="5"/>
  <c r="L16" i="5"/>
  <c r="K16" i="5"/>
  <c r="L13" i="5"/>
  <c r="K13" i="5"/>
  <c r="L12" i="5"/>
  <c r="K12" i="5"/>
  <c r="L9" i="5"/>
  <c r="K9" i="5"/>
  <c r="L6" i="5"/>
  <c r="K6" i="5"/>
</calcChain>
</file>

<file path=xl/sharedStrings.xml><?xml version="1.0" encoding="utf-8"?>
<sst xmlns="http://schemas.openxmlformats.org/spreadsheetml/2006/main" count="536" uniqueCount="212">
  <si>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</si>
  <si>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</si>
  <si>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</si>
  <si>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</si>
  <si>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</si>
  <si>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</si>
  <si>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</si>
  <si>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Жим лёжа</t>
  </si>
  <si>
    <t>ВЕСОВАЯ КАТЕГОРИЯ   52</t>
  </si>
  <si>
    <t>Ляхова Алла</t>
  </si>
  <si>
    <t>Открытая (21.08.1986)/35</t>
  </si>
  <si>
    <t>51,20</t>
  </si>
  <si>
    <t xml:space="preserve">Шелехов/Иркутская область </t>
  </si>
  <si>
    <t>42,5</t>
  </si>
  <si>
    <t>47,5</t>
  </si>
  <si>
    <t>50,0</t>
  </si>
  <si>
    <t xml:space="preserve">Дуганова К. </t>
  </si>
  <si>
    <t>ВЕСОВАЯ КАТЕГОРИЯ   56</t>
  </si>
  <si>
    <t>Кузенкова Алена</t>
  </si>
  <si>
    <t>Открытая (27.08.1984)/37</t>
  </si>
  <si>
    <t>53,40</t>
  </si>
  <si>
    <t xml:space="preserve">Иркутск/Иркутская область </t>
  </si>
  <si>
    <t>57,5</t>
  </si>
  <si>
    <t>62,5</t>
  </si>
  <si>
    <t>65,0</t>
  </si>
  <si>
    <t>ВЕСОВАЯ КАТЕГОРИЯ   60</t>
  </si>
  <si>
    <t>Шафоростова Екатерина</t>
  </si>
  <si>
    <t>60,00</t>
  </si>
  <si>
    <t>35,0</t>
  </si>
  <si>
    <t>37,5</t>
  </si>
  <si>
    <t>40,0</t>
  </si>
  <si>
    <t>Дуганова Кристина</t>
  </si>
  <si>
    <t>Открытая (10.03.1997)/24</t>
  </si>
  <si>
    <t>58,40</t>
  </si>
  <si>
    <t>55,0</t>
  </si>
  <si>
    <t>60,0</t>
  </si>
  <si>
    <t>ВЕСОВАЯ КАТЕГОРИЯ   75</t>
  </si>
  <si>
    <t>Абрамов Константин</t>
  </si>
  <si>
    <t>Юноши 15-19 (21.12.2003)/17</t>
  </si>
  <si>
    <t>72,10</t>
  </si>
  <si>
    <t>100,0</t>
  </si>
  <si>
    <t>105,0</t>
  </si>
  <si>
    <t>107,5</t>
  </si>
  <si>
    <t>Очиров Баир</t>
  </si>
  <si>
    <t>Юноши 15-19 (04.06.2002)/19</t>
  </si>
  <si>
    <t>68,60</t>
  </si>
  <si>
    <t>85,0</t>
  </si>
  <si>
    <t>90,0</t>
  </si>
  <si>
    <t>92,5</t>
  </si>
  <si>
    <t>Михайлов Денис</t>
  </si>
  <si>
    <t>Открытая (16.04.1987)/34</t>
  </si>
  <si>
    <t>74,00</t>
  </si>
  <si>
    <t>95,0</t>
  </si>
  <si>
    <t>112,5</t>
  </si>
  <si>
    <t>Акопян Ваган</t>
  </si>
  <si>
    <t>74,10</t>
  </si>
  <si>
    <t>115,0</t>
  </si>
  <si>
    <t>117,5</t>
  </si>
  <si>
    <t>ВЕСОВАЯ КАТЕГОРИЯ   82.5</t>
  </si>
  <si>
    <t>Жуков Владислав</t>
  </si>
  <si>
    <t>Открытая (23.09.1993)/28</t>
  </si>
  <si>
    <t>82,30</t>
  </si>
  <si>
    <t>160,0</t>
  </si>
  <si>
    <t>167,5</t>
  </si>
  <si>
    <t>175,0</t>
  </si>
  <si>
    <t>Тараканов Алексей</t>
  </si>
  <si>
    <t>Открытая (04.11.1989)/32</t>
  </si>
  <si>
    <t>81,30</t>
  </si>
  <si>
    <t>140,0</t>
  </si>
  <si>
    <t>145,0</t>
  </si>
  <si>
    <t>ВЕСОВАЯ КАТЕГОРИЯ   90</t>
  </si>
  <si>
    <t>Заверткин Максим</t>
  </si>
  <si>
    <t>Открытая (19.06.1993)/28</t>
  </si>
  <si>
    <t>90,00</t>
  </si>
  <si>
    <t>130,0</t>
  </si>
  <si>
    <t>135,0</t>
  </si>
  <si>
    <t>205,0</t>
  </si>
  <si>
    <t>217,5</t>
  </si>
  <si>
    <t>220,0</t>
  </si>
  <si>
    <t>Горяшин Сергей</t>
  </si>
  <si>
    <t>Открытая (24.03.1994)/27</t>
  </si>
  <si>
    <t>89,10</t>
  </si>
  <si>
    <t>125,0</t>
  </si>
  <si>
    <t>150,0</t>
  </si>
  <si>
    <t>ВЕСОВАЯ КАТЕГОРИЯ   100</t>
  </si>
  <si>
    <t>Сединкин Антон</t>
  </si>
  <si>
    <t>Открытая (26.12.1984)/36</t>
  </si>
  <si>
    <t>94,40</t>
  </si>
  <si>
    <t>180,0</t>
  </si>
  <si>
    <t>190,0</t>
  </si>
  <si>
    <t>Четвертных Александр</t>
  </si>
  <si>
    <t>Открытая (13.06.1977)/44</t>
  </si>
  <si>
    <t>98,20</t>
  </si>
  <si>
    <t>182,5</t>
  </si>
  <si>
    <t>187,5</t>
  </si>
  <si>
    <t>Гара Станислав</t>
  </si>
  <si>
    <t>Открытая (26.04.1985)/36</t>
  </si>
  <si>
    <t>96,60</t>
  </si>
  <si>
    <t>170,0</t>
  </si>
  <si>
    <t>Письмак Александр</t>
  </si>
  <si>
    <t>91,00</t>
  </si>
  <si>
    <t>165,0</t>
  </si>
  <si>
    <t>172,5</t>
  </si>
  <si>
    <t>ВЕСОВАЯ КАТЕГОРИЯ   110</t>
  </si>
  <si>
    <t>Тирских Алексей</t>
  </si>
  <si>
    <t>Открытая (04.10.1985)/36</t>
  </si>
  <si>
    <t>109,20</t>
  </si>
  <si>
    <t xml:space="preserve">Саянск/Иркутская область </t>
  </si>
  <si>
    <t>195,0</t>
  </si>
  <si>
    <t>202,5</t>
  </si>
  <si>
    <t>Результат</t>
  </si>
  <si>
    <t>1</t>
  </si>
  <si>
    <t/>
  </si>
  <si>
    <t>2</t>
  </si>
  <si>
    <t>3</t>
  </si>
  <si>
    <t>Становая тяга</t>
  </si>
  <si>
    <t>Зверьков Андрей</t>
  </si>
  <si>
    <t>97,20</t>
  </si>
  <si>
    <t>210,0</t>
  </si>
  <si>
    <t>230,0</t>
  </si>
  <si>
    <t>Сосновский Никита</t>
  </si>
  <si>
    <t>Открытая (15.12.1987)/33</t>
  </si>
  <si>
    <t>99,10</t>
  </si>
  <si>
    <t>147,5</t>
  </si>
  <si>
    <t>250,0</t>
  </si>
  <si>
    <t>262,5</t>
  </si>
  <si>
    <t>265,0</t>
  </si>
  <si>
    <t>240,0</t>
  </si>
  <si>
    <t>255,0</t>
  </si>
  <si>
    <t>260,0</t>
  </si>
  <si>
    <t>Гулюк Максим</t>
  </si>
  <si>
    <t>Открытая (16.08.1979)/42</t>
  </si>
  <si>
    <t>108,90</t>
  </si>
  <si>
    <t>Андуров Дмитрий</t>
  </si>
  <si>
    <t>Открытая (27.07.1984)/37</t>
  </si>
  <si>
    <t>102,00</t>
  </si>
  <si>
    <t>ВЕСОВАЯ КАТЕГОРИЯ   125</t>
  </si>
  <si>
    <t>Сороковиков Александр</t>
  </si>
  <si>
    <t>Открытая (05.07.1983)/38</t>
  </si>
  <si>
    <t>117,70</t>
  </si>
  <si>
    <t>270,0</t>
  </si>
  <si>
    <t>Гусева Алена</t>
  </si>
  <si>
    <t>Открытая (31.03.1978)/43</t>
  </si>
  <si>
    <t>51,50</t>
  </si>
  <si>
    <t>52,5</t>
  </si>
  <si>
    <t>120,0</t>
  </si>
  <si>
    <t>122,5</t>
  </si>
  <si>
    <t>Рахимов Шерозджон</t>
  </si>
  <si>
    <t>55,30</t>
  </si>
  <si>
    <t>75,0</t>
  </si>
  <si>
    <t>80,0</t>
  </si>
  <si>
    <t>132,5</t>
  </si>
  <si>
    <t>Гуров Кирилл</t>
  </si>
  <si>
    <t>Открытая (30.09.1990)/31</t>
  </si>
  <si>
    <t>74,60</t>
  </si>
  <si>
    <t>Беляев Алексей</t>
  </si>
  <si>
    <t>Открытая (01.09.1993)/28</t>
  </si>
  <si>
    <t>80,10</t>
  </si>
  <si>
    <t xml:space="preserve">Ангарск/Иркутская область </t>
  </si>
  <si>
    <t>142,5</t>
  </si>
  <si>
    <t>200,0</t>
  </si>
  <si>
    <t xml:space="preserve">Тарасов К. </t>
  </si>
  <si>
    <t>Астапенко Антон</t>
  </si>
  <si>
    <t>Открытая (30.05.1993)/28</t>
  </si>
  <si>
    <t>95,30</t>
  </si>
  <si>
    <t>137,5</t>
  </si>
  <si>
    <t>70,0</t>
  </si>
  <si>
    <t>45,0</t>
  </si>
  <si>
    <t>Стрелков Сергей</t>
  </si>
  <si>
    <t>72,20</t>
  </si>
  <si>
    <t>Литвинов Никита</t>
  </si>
  <si>
    <t>73,60</t>
  </si>
  <si>
    <t>Коршунов Роман</t>
  </si>
  <si>
    <t>Открытая (12.07.1990)/31</t>
  </si>
  <si>
    <t>80,90</t>
  </si>
  <si>
    <t>67,5</t>
  </si>
  <si>
    <t>Брюханов Данила</t>
  </si>
  <si>
    <t>88,70</t>
  </si>
  <si>
    <t>72,5</t>
  </si>
  <si>
    <t>Открытый турнир "Matrix Cup"
IPL Жим лежа без экипировки
Иркутск/Иркутская область, 6-7 ноября 2021 года</t>
  </si>
  <si>
    <t>Открытый турнир "Matrix Cup"
СПР Строгий подъем штанги на бицепс
Иркутск/Иркутская область, 6-7 ноября 2021 года</t>
  </si>
  <si>
    <t>Открытый турнир "Matrix Cup"
IPL Силовое двоеборье без экипировки
Иркутск/Иркутская область, 6-7 ноября 2021 года</t>
  </si>
  <si>
    <t>Открытый турнир "Matrix Cup"
IPL Становая тяга без экипировки
Иркутск/Иркутская область, 6-7 ноября 2021 года</t>
  </si>
  <si>
    <t>Юноши 13-19 (04.06.2002)/19</t>
  </si>
  <si>
    <t>Юноши 13-19 (03.07.2003)/18</t>
  </si>
  <si>
    <t>Юниоры 20-23 (16.05.2001)/20</t>
  </si>
  <si>
    <t>Мастера 40-49 (22.12.1978)/42</t>
  </si>
  <si>
    <t>Юниоры 20-23 (17.08.2000)/21</t>
  </si>
  <si>
    <t>Юниоры 20-23 (20.04.2000)/21</t>
  </si>
  <si>
    <t>Юниоры 20-23 (30.12.1998)/22</t>
  </si>
  <si>
    <t>Юниорки 20-23 (22.10.2000)/21</t>
  </si>
  <si>
    <t>Мастера 40-44 (22.12.1978)/42</t>
  </si>
  <si>
    <t>Мастера 40-44 (13.06.1977)/44</t>
  </si>
  <si>
    <t>Мастера 40-44 (06.09.1980)/41</t>
  </si>
  <si>
    <t>Спиридончук М.</t>
  </si>
  <si>
    <t>Орлов А.</t>
  </si>
  <si>
    <t>Врублевский Е.</t>
  </si>
  <si>
    <t>Нурутдинов М.</t>
  </si>
  <si>
    <t>Михайловка/Иркутская область</t>
  </si>
  <si>
    <t>Улан-Удэ/Республика Бурятия</t>
  </si>
  <si>
    <t>Беловал Е.</t>
  </si>
  <si>
    <t xml:space="preserve">Улан-Удэ/Республика Бурятия </t>
  </si>
  <si>
    <t>Харахинов Д.</t>
  </si>
  <si>
    <t>Еланцы/Иркутская область</t>
  </si>
  <si>
    <t>Жим</t>
  </si>
  <si>
    <t>№</t>
  </si>
  <si>
    <t xml:space="preserve">
Дата рождения/Возраст</t>
  </si>
  <si>
    <t>Возрастная группа</t>
  </si>
  <si>
    <t>T</t>
  </si>
  <si>
    <t>J</t>
  </si>
  <si>
    <t>O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</si>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</sst>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8"/>
  <sheetViews>
    <sheetView tabSelected="1" workbookViewId="0">
      <selection sqref="A1:Q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5" width="7.6640625" style="6" bestFit="1" customWidth="1"/>
    <col min="16" max="16" width="8.5" style="6" bestFit="1" customWidth="1"/>
    <col min="17" max="17" width="20.33203125" style="5" bestFit="1" customWidth="1"/>
    <col min="18" max="16384" width="9.1640625" style="3"/>
  </cols>
  <sheetData>
    <row r="1" spans="1:17" s="2" customFormat="1" ht="29" customHeight="1">
      <c r="A1" s="24" t="s">
        <v>181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1"/>
    </row>
    <row r="3" spans="1:17" s="1" customFormat="1" ht="12.75" customHeight="1">
      <c r="A3" s="32" t="s">
        <v>205</v>
      </c>
      <c r="B3" s="37" t="s">
        <v>0</v>
      </c>
      <c r="C3" s="34" t="s">
        <v>206</v>
      </c>
      <c r="D3" s="34" t="s">
        <v>6</v>
      </c>
      <c r="E3" s="36" t="s">
        <v>207</v>
      </c>
      <c r="F3" s="36" t="s">
        <v>5</v>
      </c>
      <c r="G3" s="36" t="s">
        <v>7</v>
      </c>
      <c r="H3" s="36"/>
      <c r="I3" s="36"/>
      <c r="J3" s="36"/>
      <c r="K3" s="36" t="s">
        <v>115</v>
      </c>
      <c r="L3" s="36"/>
      <c r="M3" s="36"/>
      <c r="N3" s="36"/>
      <c r="O3" s="36" t="s">
        <v>1</v>
      </c>
      <c r="P3" s="36" t="s">
        <v>3</v>
      </c>
      <c r="Q3" s="39" t="s">
        <v>2</v>
      </c>
    </row>
    <row r="4" spans="1:17" s="1" customFormat="1" ht="21" customHeight="1" thickBot="1">
      <c r="A4" s="33"/>
      <c r="B4" s="38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5"/>
      <c r="P4" s="35"/>
      <c r="Q4" s="40"/>
    </row>
    <row r="5" spans="1:17" ht="16">
      <c r="A5" s="41" t="s">
        <v>8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8" t="s">
        <v>111</v>
      </c>
      <c r="B6" s="7" t="s">
        <v>141</v>
      </c>
      <c r="C6" s="7" t="s">
        <v>142</v>
      </c>
      <c r="D6" s="7" t="s">
        <v>143</v>
      </c>
      <c r="E6" s="7" t="s">
        <v>210</v>
      </c>
      <c r="F6" s="7" t="s">
        <v>21</v>
      </c>
      <c r="G6" s="16" t="s">
        <v>144</v>
      </c>
      <c r="H6" s="16" t="s">
        <v>34</v>
      </c>
      <c r="I6" s="17" t="s">
        <v>22</v>
      </c>
      <c r="J6" s="8"/>
      <c r="K6" s="16" t="s">
        <v>56</v>
      </c>
      <c r="L6" s="16" t="s">
        <v>145</v>
      </c>
      <c r="M6" s="17" t="s">
        <v>146</v>
      </c>
      <c r="N6" s="8"/>
      <c r="O6" s="8" t="str">
        <f>"175,0"</f>
        <v>175,0</v>
      </c>
      <c r="P6" s="8" t="str">
        <f>"219,8000"</f>
        <v>219,8000</v>
      </c>
      <c r="Q6" s="7" t="s">
        <v>194</v>
      </c>
    </row>
    <row r="7" spans="1:17">
      <c r="B7" s="5" t="s">
        <v>112</v>
      </c>
    </row>
    <row r="8" spans="1:17" ht="16">
      <c r="A8" s="43" t="s">
        <v>17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7">
      <c r="A9" s="8" t="s">
        <v>111</v>
      </c>
      <c r="B9" s="7" t="s">
        <v>147</v>
      </c>
      <c r="C9" s="7" t="s">
        <v>188</v>
      </c>
      <c r="D9" s="7" t="s">
        <v>148</v>
      </c>
      <c r="E9" s="7" t="s">
        <v>209</v>
      </c>
      <c r="F9" s="7" t="s">
        <v>21</v>
      </c>
      <c r="G9" s="16" t="s">
        <v>149</v>
      </c>
      <c r="H9" s="16" t="s">
        <v>150</v>
      </c>
      <c r="I9" s="16" t="s">
        <v>46</v>
      </c>
      <c r="J9" s="8"/>
      <c r="K9" s="16" t="s">
        <v>82</v>
      </c>
      <c r="L9" s="16" t="s">
        <v>151</v>
      </c>
      <c r="M9" s="16" t="s">
        <v>68</v>
      </c>
      <c r="N9" s="8"/>
      <c r="O9" s="8" t="str">
        <f>"225,0"</f>
        <v>225,0</v>
      </c>
      <c r="P9" s="8" t="str">
        <f>"207,3825"</f>
        <v>207,3825</v>
      </c>
      <c r="Q9" s="7" t="s">
        <v>195</v>
      </c>
    </row>
    <row r="10" spans="1:17">
      <c r="B10" s="5" t="s">
        <v>112</v>
      </c>
    </row>
    <row r="11" spans="1:17" ht="16">
      <c r="A11" s="43" t="s">
        <v>36</v>
      </c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7">
      <c r="A12" s="8" t="s">
        <v>111</v>
      </c>
      <c r="B12" s="7" t="s">
        <v>152</v>
      </c>
      <c r="C12" s="7" t="s">
        <v>153</v>
      </c>
      <c r="D12" s="7" t="s">
        <v>154</v>
      </c>
      <c r="E12" s="7" t="s">
        <v>210</v>
      </c>
      <c r="F12" s="7" t="s">
        <v>21</v>
      </c>
      <c r="G12" s="16" t="s">
        <v>150</v>
      </c>
      <c r="H12" s="16" t="s">
        <v>46</v>
      </c>
      <c r="I12" s="17" t="s">
        <v>47</v>
      </c>
      <c r="J12" s="8"/>
      <c r="K12" s="17" t="s">
        <v>68</v>
      </c>
      <c r="L12" s="16" t="s">
        <v>68</v>
      </c>
      <c r="M12" s="17" t="s">
        <v>69</v>
      </c>
      <c r="N12" s="8"/>
      <c r="O12" s="8" t="str">
        <f>"225,0"</f>
        <v>225,0</v>
      </c>
      <c r="P12" s="8" t="str">
        <f>"160,9200"</f>
        <v>160,9200</v>
      </c>
      <c r="Q12" s="7"/>
    </row>
    <row r="13" spans="1:17">
      <c r="B13" s="5" t="s">
        <v>112</v>
      </c>
    </row>
    <row r="14" spans="1:17" ht="16">
      <c r="A14" s="43" t="s">
        <v>58</v>
      </c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7">
      <c r="A15" s="8" t="s">
        <v>111</v>
      </c>
      <c r="B15" s="7" t="s">
        <v>155</v>
      </c>
      <c r="C15" s="7" t="s">
        <v>156</v>
      </c>
      <c r="D15" s="7" t="s">
        <v>157</v>
      </c>
      <c r="E15" s="7" t="s">
        <v>210</v>
      </c>
      <c r="F15" s="7" t="s">
        <v>158</v>
      </c>
      <c r="G15" s="16" t="s">
        <v>75</v>
      </c>
      <c r="H15" s="16" t="s">
        <v>159</v>
      </c>
      <c r="I15" s="16" t="s">
        <v>83</v>
      </c>
      <c r="J15" s="8"/>
      <c r="K15" s="17" t="s">
        <v>160</v>
      </c>
      <c r="L15" s="16" t="s">
        <v>160</v>
      </c>
      <c r="M15" s="16" t="s">
        <v>78</v>
      </c>
      <c r="N15" s="8"/>
      <c r="O15" s="8" t="str">
        <f>"370,0"</f>
        <v>370,0</v>
      </c>
      <c r="P15" s="8" t="str">
        <f>"252,4140"</f>
        <v>252,4140</v>
      </c>
      <c r="Q15" s="7" t="s">
        <v>161</v>
      </c>
    </row>
    <row r="16" spans="1:17">
      <c r="B16" s="5" t="s">
        <v>112</v>
      </c>
    </row>
    <row r="17" spans="1:17" ht="16">
      <c r="A17" s="43" t="s">
        <v>70</v>
      </c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7">
      <c r="A18" s="10" t="s">
        <v>111</v>
      </c>
      <c r="B18" s="9" t="s">
        <v>71</v>
      </c>
      <c r="C18" s="9" t="s">
        <v>72</v>
      </c>
      <c r="D18" s="9" t="s">
        <v>73</v>
      </c>
      <c r="E18" s="9" t="s">
        <v>210</v>
      </c>
      <c r="F18" s="9" t="s">
        <v>21</v>
      </c>
      <c r="G18" s="18" t="s">
        <v>74</v>
      </c>
      <c r="H18" s="18" t="s">
        <v>75</v>
      </c>
      <c r="I18" s="19" t="s">
        <v>68</v>
      </c>
      <c r="J18" s="10"/>
      <c r="K18" s="18" t="s">
        <v>76</v>
      </c>
      <c r="L18" s="18" t="s">
        <v>77</v>
      </c>
      <c r="M18" s="19" t="s">
        <v>78</v>
      </c>
      <c r="N18" s="10"/>
      <c r="O18" s="10" t="str">
        <f>"352,5"</f>
        <v>352,5</v>
      </c>
      <c r="P18" s="10" t="str">
        <f>"225,0360"</f>
        <v>225,0360</v>
      </c>
      <c r="Q18" s="9" t="s">
        <v>196</v>
      </c>
    </row>
    <row r="19" spans="1:17">
      <c r="A19" s="12" t="s">
        <v>113</v>
      </c>
      <c r="B19" s="11" t="s">
        <v>79</v>
      </c>
      <c r="C19" s="11" t="s">
        <v>80</v>
      </c>
      <c r="D19" s="11" t="s">
        <v>81</v>
      </c>
      <c r="E19" s="11" t="s">
        <v>210</v>
      </c>
      <c r="F19" s="11" t="s">
        <v>21</v>
      </c>
      <c r="G19" s="23" t="s">
        <v>82</v>
      </c>
      <c r="H19" s="20" t="s">
        <v>82</v>
      </c>
      <c r="I19" s="20" t="s">
        <v>74</v>
      </c>
      <c r="J19" s="12"/>
      <c r="K19" s="23" t="s">
        <v>74</v>
      </c>
      <c r="L19" s="20" t="s">
        <v>68</v>
      </c>
      <c r="M19" s="20" t="s">
        <v>83</v>
      </c>
      <c r="N19" s="12"/>
      <c r="O19" s="12" t="str">
        <f>"280,0"</f>
        <v>280,0</v>
      </c>
      <c r="P19" s="12" t="str">
        <f>"179,6760"</f>
        <v>179,6760</v>
      </c>
      <c r="Q19" s="11"/>
    </row>
    <row r="20" spans="1:17">
      <c r="B20" s="5" t="s">
        <v>112</v>
      </c>
    </row>
    <row r="21" spans="1:17" ht="16">
      <c r="A21" s="43" t="s">
        <v>84</v>
      </c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7">
      <c r="A22" s="10" t="s">
        <v>111</v>
      </c>
      <c r="B22" s="9" t="s">
        <v>120</v>
      </c>
      <c r="C22" s="9" t="s">
        <v>121</v>
      </c>
      <c r="D22" s="9" t="s">
        <v>122</v>
      </c>
      <c r="E22" s="9" t="s">
        <v>210</v>
      </c>
      <c r="F22" s="9" t="s">
        <v>21</v>
      </c>
      <c r="G22" s="18" t="s">
        <v>68</v>
      </c>
      <c r="H22" s="18" t="s">
        <v>123</v>
      </c>
      <c r="I22" s="18" t="s">
        <v>83</v>
      </c>
      <c r="J22" s="10"/>
      <c r="K22" s="18" t="s">
        <v>124</v>
      </c>
      <c r="L22" s="19" t="s">
        <v>125</v>
      </c>
      <c r="M22" s="19" t="s">
        <v>126</v>
      </c>
      <c r="N22" s="10"/>
      <c r="O22" s="10" t="str">
        <f>"400,0"</f>
        <v>400,0</v>
      </c>
      <c r="P22" s="10" t="str">
        <f>"244,3200"</f>
        <v>244,3200</v>
      </c>
      <c r="Q22" s="9" t="s">
        <v>197</v>
      </c>
    </row>
    <row r="23" spans="1:17">
      <c r="A23" s="12" t="s">
        <v>113</v>
      </c>
      <c r="B23" s="11" t="s">
        <v>162</v>
      </c>
      <c r="C23" s="11" t="s">
        <v>163</v>
      </c>
      <c r="D23" s="11" t="s">
        <v>164</v>
      </c>
      <c r="E23" s="11" t="s">
        <v>210</v>
      </c>
      <c r="F23" s="11" t="s">
        <v>21</v>
      </c>
      <c r="G23" s="20" t="s">
        <v>82</v>
      </c>
      <c r="H23" s="20" t="s">
        <v>151</v>
      </c>
      <c r="I23" s="23" t="s">
        <v>165</v>
      </c>
      <c r="J23" s="12"/>
      <c r="K23" s="20" t="s">
        <v>88</v>
      </c>
      <c r="L23" s="20" t="s">
        <v>89</v>
      </c>
      <c r="M23" s="20" t="s">
        <v>76</v>
      </c>
      <c r="N23" s="12"/>
      <c r="O23" s="12" t="str">
        <f>"337,5"</f>
        <v>337,5</v>
      </c>
      <c r="P23" s="12" t="str">
        <f>"209,6213"</f>
        <v>209,6213</v>
      </c>
      <c r="Q23" s="11"/>
    </row>
    <row r="24" spans="1:17">
      <c r="B24" s="5" t="s">
        <v>112</v>
      </c>
    </row>
    <row r="25" spans="1:17">
      <c r="B25" s="5" t="s">
        <v>112</v>
      </c>
    </row>
    <row r="26" spans="1:17">
      <c r="B26" s="5" t="s">
        <v>112</v>
      </c>
    </row>
    <row r="27" spans="1:17">
      <c r="B27" s="5" t="s">
        <v>112</v>
      </c>
    </row>
    <row r="28" spans="1:17">
      <c r="B28" s="5" t="s">
        <v>112</v>
      </c>
    </row>
  </sheetData>
  <mergeCells count="18">
    <mergeCell ref="A21:N21"/>
    <mergeCell ref="A5:N5"/>
    <mergeCell ref="A8:N8"/>
    <mergeCell ref="A11:N11"/>
    <mergeCell ref="A14:N14"/>
    <mergeCell ref="A17:N17"/>
    <mergeCell ref="A1:Q2"/>
    <mergeCell ref="A3:A4"/>
    <mergeCell ref="C3:C4"/>
    <mergeCell ref="D3:D4"/>
    <mergeCell ref="E3:E4"/>
    <mergeCell ref="F3:F4"/>
    <mergeCell ref="G3:J3"/>
    <mergeCell ref="K3:N3"/>
    <mergeCell ref="B3:B4"/>
    <mergeCell ref="O3:O4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pageSetUpPr fitToPage="1"/>
  </sheetPr>
  <dimension ref="A1:M47"/>
  <sheetViews>
    <sheetView workbookViewId="0">
      <selection activeCell="E38" sqref="E38"/>
    </sheetView>
  </sheetViews>
  <sheetFormatPr baseColWidth="10" defaultColWidth="9.1640625" defaultRowHeight="13"/>
  <cols>
    <col min="1" max="1" width="7.1640625" style="5" bestFit="1" customWidth="1"/>
    <col min="2" max="2" width="22.83203125" style="5" bestFit="1" customWidth="1"/>
    <col min="3" max="3" width="28.832031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.33203125" style="5" bestFit="1" customWidth="1"/>
    <col min="14" max="16384" width="9.1640625" style="3"/>
  </cols>
  <sheetData>
    <row r="1" spans="1:13" s="2" customFormat="1" ht="29" customHeight="1">
      <c r="A1" s="24" t="s">
        <v>179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205</v>
      </c>
      <c r="B3" s="37" t="s">
        <v>0</v>
      </c>
      <c r="C3" s="34" t="s">
        <v>206</v>
      </c>
      <c r="D3" s="34" t="s">
        <v>6</v>
      </c>
      <c r="E3" s="36" t="s">
        <v>207</v>
      </c>
      <c r="F3" s="36" t="s">
        <v>5</v>
      </c>
      <c r="G3" s="36" t="s">
        <v>7</v>
      </c>
      <c r="H3" s="36"/>
      <c r="I3" s="36"/>
      <c r="J3" s="36"/>
      <c r="K3" s="36" t="s">
        <v>110</v>
      </c>
      <c r="L3" s="36" t="s">
        <v>3</v>
      </c>
      <c r="M3" s="39" t="s">
        <v>2</v>
      </c>
    </row>
    <row r="4" spans="1:13" s="1" customFormat="1" ht="21" customHeight="1" thickBot="1">
      <c r="A4" s="33"/>
      <c r="B4" s="38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40"/>
    </row>
    <row r="5" spans="1:13" ht="16">
      <c r="A5" s="41" t="s">
        <v>8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111</v>
      </c>
      <c r="B6" s="7" t="s">
        <v>9</v>
      </c>
      <c r="C6" s="7" t="s">
        <v>10</v>
      </c>
      <c r="D6" s="7" t="s">
        <v>11</v>
      </c>
      <c r="E6" s="7" t="s">
        <v>210</v>
      </c>
      <c r="F6" s="7" t="s">
        <v>12</v>
      </c>
      <c r="G6" s="16" t="s">
        <v>13</v>
      </c>
      <c r="H6" s="16" t="s">
        <v>14</v>
      </c>
      <c r="I6" s="17" t="s">
        <v>15</v>
      </c>
      <c r="J6" s="8"/>
      <c r="K6" s="8" t="str">
        <f>"47,5"</f>
        <v>47,5</v>
      </c>
      <c r="L6" s="8" t="str">
        <f>"59,9260"</f>
        <v>59,9260</v>
      </c>
      <c r="M6" s="7" t="s">
        <v>16</v>
      </c>
    </row>
    <row r="7" spans="1:13">
      <c r="B7" s="5" t="s">
        <v>112</v>
      </c>
    </row>
    <row r="8" spans="1:13" ht="16">
      <c r="A8" s="43" t="s">
        <v>17</v>
      </c>
      <c r="B8" s="43"/>
      <c r="C8" s="44"/>
      <c r="D8" s="44"/>
      <c r="E8" s="44"/>
      <c r="F8" s="44"/>
      <c r="G8" s="44"/>
      <c r="H8" s="44"/>
      <c r="I8" s="44"/>
      <c r="J8" s="44"/>
    </row>
    <row r="9" spans="1:13">
      <c r="A9" s="8" t="s">
        <v>111</v>
      </c>
      <c r="B9" s="7" t="s">
        <v>18</v>
      </c>
      <c r="C9" s="7" t="s">
        <v>19</v>
      </c>
      <c r="D9" s="7" t="s">
        <v>20</v>
      </c>
      <c r="E9" s="7" t="s">
        <v>210</v>
      </c>
      <c r="F9" s="7" t="s">
        <v>21</v>
      </c>
      <c r="G9" s="16" t="s">
        <v>22</v>
      </c>
      <c r="H9" s="16" t="s">
        <v>23</v>
      </c>
      <c r="I9" s="17" t="s">
        <v>24</v>
      </c>
      <c r="J9" s="8"/>
      <c r="K9" s="8" t="str">
        <f>"62,5"</f>
        <v>62,5</v>
      </c>
      <c r="L9" s="8" t="str">
        <f>"76,3250"</f>
        <v>76,3250</v>
      </c>
      <c r="M9" s="7"/>
    </row>
    <row r="10" spans="1:13">
      <c r="B10" s="5" t="s">
        <v>112</v>
      </c>
    </row>
    <row r="11" spans="1:13" ht="16">
      <c r="A11" s="43" t="s">
        <v>25</v>
      </c>
      <c r="B11" s="43"/>
      <c r="C11" s="44"/>
      <c r="D11" s="44"/>
      <c r="E11" s="44"/>
      <c r="F11" s="44"/>
      <c r="G11" s="44"/>
      <c r="H11" s="44"/>
      <c r="I11" s="44"/>
      <c r="J11" s="44"/>
    </row>
    <row r="12" spans="1:13">
      <c r="A12" s="10" t="s">
        <v>111</v>
      </c>
      <c r="B12" s="9" t="s">
        <v>26</v>
      </c>
      <c r="C12" s="9" t="s">
        <v>190</v>
      </c>
      <c r="D12" s="9" t="s">
        <v>27</v>
      </c>
      <c r="E12" s="9" t="s">
        <v>209</v>
      </c>
      <c r="F12" s="9" t="s">
        <v>12</v>
      </c>
      <c r="G12" s="18" t="s">
        <v>28</v>
      </c>
      <c r="H12" s="19" t="s">
        <v>29</v>
      </c>
      <c r="I12" s="18" t="s">
        <v>30</v>
      </c>
      <c r="J12" s="10"/>
      <c r="K12" s="10" t="str">
        <f>"40,0"</f>
        <v>40,0</v>
      </c>
      <c r="L12" s="10" t="str">
        <f>"44,5960"</f>
        <v>44,5960</v>
      </c>
      <c r="M12" s="9" t="s">
        <v>16</v>
      </c>
    </row>
    <row r="13" spans="1:13">
      <c r="A13" s="12" t="s">
        <v>111</v>
      </c>
      <c r="B13" s="11" t="s">
        <v>31</v>
      </c>
      <c r="C13" s="11" t="s">
        <v>32</v>
      </c>
      <c r="D13" s="11" t="s">
        <v>33</v>
      </c>
      <c r="E13" s="11" t="s">
        <v>210</v>
      </c>
      <c r="F13" s="11" t="s">
        <v>12</v>
      </c>
      <c r="G13" s="20" t="s">
        <v>34</v>
      </c>
      <c r="H13" s="20" t="s">
        <v>35</v>
      </c>
      <c r="I13" s="20" t="s">
        <v>23</v>
      </c>
      <c r="J13" s="12"/>
      <c r="K13" s="12" t="str">
        <f>"62,5"</f>
        <v>62,5</v>
      </c>
      <c r="L13" s="12" t="str">
        <f>"71,1625"</f>
        <v>71,1625</v>
      </c>
      <c r="M13" s="11"/>
    </row>
    <row r="14" spans="1:13">
      <c r="B14" s="5" t="s">
        <v>112</v>
      </c>
    </row>
    <row r="15" spans="1:13" ht="16">
      <c r="A15" s="43" t="s">
        <v>36</v>
      </c>
      <c r="B15" s="43"/>
      <c r="C15" s="44"/>
      <c r="D15" s="44"/>
      <c r="E15" s="44"/>
      <c r="F15" s="44"/>
      <c r="G15" s="44"/>
      <c r="H15" s="44"/>
      <c r="I15" s="44"/>
      <c r="J15" s="44"/>
    </row>
    <row r="16" spans="1:13">
      <c r="A16" s="10" t="s">
        <v>111</v>
      </c>
      <c r="B16" s="9" t="s">
        <v>37</v>
      </c>
      <c r="C16" s="9" t="s">
        <v>38</v>
      </c>
      <c r="D16" s="9" t="s">
        <v>39</v>
      </c>
      <c r="E16" s="9" t="s">
        <v>208</v>
      </c>
      <c r="F16" s="9" t="s">
        <v>198</v>
      </c>
      <c r="G16" s="18" t="s">
        <v>40</v>
      </c>
      <c r="H16" s="18" t="s">
        <v>41</v>
      </c>
      <c r="I16" s="18" t="s">
        <v>42</v>
      </c>
      <c r="J16" s="10"/>
      <c r="K16" s="10" t="str">
        <f>"107,5"</f>
        <v>107,5</v>
      </c>
      <c r="L16" s="10" t="str">
        <f>"78,7975"</f>
        <v>78,7975</v>
      </c>
      <c r="M16" s="9"/>
    </row>
    <row r="17" spans="1:13">
      <c r="A17" s="14" t="s">
        <v>113</v>
      </c>
      <c r="B17" s="13" t="s">
        <v>43</v>
      </c>
      <c r="C17" s="13" t="s">
        <v>44</v>
      </c>
      <c r="D17" s="13" t="s">
        <v>45</v>
      </c>
      <c r="E17" s="13" t="s">
        <v>208</v>
      </c>
      <c r="F17" s="13" t="s">
        <v>199</v>
      </c>
      <c r="G17" s="21" t="s">
        <v>46</v>
      </c>
      <c r="H17" s="22" t="s">
        <v>47</v>
      </c>
      <c r="I17" s="22" t="s">
        <v>48</v>
      </c>
      <c r="J17" s="14"/>
      <c r="K17" s="14" t="str">
        <f>"92,5"</f>
        <v>92,5</v>
      </c>
      <c r="L17" s="14" t="str">
        <f>"70,4110"</f>
        <v>70,4110</v>
      </c>
      <c r="M17" s="13"/>
    </row>
    <row r="18" spans="1:13">
      <c r="A18" s="14" t="s">
        <v>111</v>
      </c>
      <c r="B18" s="13" t="s">
        <v>49</v>
      </c>
      <c r="C18" s="13" t="s">
        <v>50</v>
      </c>
      <c r="D18" s="13" t="s">
        <v>51</v>
      </c>
      <c r="E18" s="13" t="s">
        <v>210</v>
      </c>
      <c r="F18" s="13" t="s">
        <v>21</v>
      </c>
      <c r="G18" s="22" t="s">
        <v>52</v>
      </c>
      <c r="H18" s="22" t="s">
        <v>41</v>
      </c>
      <c r="I18" s="22" t="s">
        <v>53</v>
      </c>
      <c r="J18" s="14"/>
      <c r="K18" s="14" t="str">
        <f>"112,5"</f>
        <v>112,5</v>
      </c>
      <c r="L18" s="14" t="str">
        <f>"80,9212"</f>
        <v>80,9212</v>
      </c>
      <c r="M18" s="13"/>
    </row>
    <row r="19" spans="1:13">
      <c r="A19" s="12" t="s">
        <v>111</v>
      </c>
      <c r="B19" s="11" t="s">
        <v>54</v>
      </c>
      <c r="C19" s="11" t="s">
        <v>191</v>
      </c>
      <c r="D19" s="11" t="s">
        <v>55</v>
      </c>
      <c r="E19" s="11" t="s">
        <v>211</v>
      </c>
      <c r="F19" s="11" t="s">
        <v>21</v>
      </c>
      <c r="G19" s="20" t="s">
        <v>56</v>
      </c>
      <c r="H19" s="23" t="s">
        <v>57</v>
      </c>
      <c r="I19" s="23" t="s">
        <v>57</v>
      </c>
      <c r="J19" s="12"/>
      <c r="K19" s="12" t="str">
        <f>"115,0"</f>
        <v>115,0</v>
      </c>
      <c r="L19" s="12" t="str">
        <f>"83,7959"</f>
        <v>83,7959</v>
      </c>
      <c r="M19" s="11"/>
    </row>
    <row r="20" spans="1:13">
      <c r="B20" s="5" t="s">
        <v>112</v>
      </c>
    </row>
    <row r="21" spans="1:13" ht="16">
      <c r="A21" s="43" t="s">
        <v>58</v>
      </c>
      <c r="B21" s="43"/>
      <c r="C21" s="44"/>
      <c r="D21" s="44"/>
      <c r="E21" s="44"/>
      <c r="F21" s="44"/>
      <c r="G21" s="44"/>
      <c r="H21" s="44"/>
      <c r="I21" s="44"/>
      <c r="J21" s="44"/>
    </row>
    <row r="22" spans="1:13">
      <c r="A22" s="10" t="s">
        <v>111</v>
      </c>
      <c r="B22" s="9" t="s">
        <v>59</v>
      </c>
      <c r="C22" s="9" t="s">
        <v>60</v>
      </c>
      <c r="D22" s="9" t="s">
        <v>61</v>
      </c>
      <c r="E22" s="9" t="s">
        <v>210</v>
      </c>
      <c r="F22" s="9" t="s">
        <v>21</v>
      </c>
      <c r="G22" s="18" t="s">
        <v>62</v>
      </c>
      <c r="H22" s="18" t="s">
        <v>63</v>
      </c>
      <c r="I22" s="19" t="s">
        <v>64</v>
      </c>
      <c r="J22" s="10"/>
      <c r="K22" s="10" t="str">
        <f>"167,5"</f>
        <v>167,5</v>
      </c>
      <c r="L22" s="10" t="str">
        <f>"112,3757"</f>
        <v>112,3757</v>
      </c>
      <c r="M22" s="9"/>
    </row>
    <row r="23" spans="1:13">
      <c r="A23" s="12" t="s">
        <v>113</v>
      </c>
      <c r="B23" s="11" t="s">
        <v>65</v>
      </c>
      <c r="C23" s="11" t="s">
        <v>66</v>
      </c>
      <c r="D23" s="11" t="s">
        <v>67</v>
      </c>
      <c r="E23" s="11" t="s">
        <v>210</v>
      </c>
      <c r="F23" s="11" t="s">
        <v>21</v>
      </c>
      <c r="G23" s="23" t="s">
        <v>68</v>
      </c>
      <c r="H23" s="20" t="s">
        <v>68</v>
      </c>
      <c r="I23" s="23" t="s">
        <v>69</v>
      </c>
      <c r="J23" s="12"/>
      <c r="K23" s="12" t="str">
        <f>"140,0"</f>
        <v>140,0</v>
      </c>
      <c r="L23" s="12" t="str">
        <f>"94,6260"</f>
        <v>94,6260</v>
      </c>
      <c r="M23" s="11"/>
    </row>
    <row r="24" spans="1:13">
      <c r="B24" s="5" t="s">
        <v>112</v>
      </c>
    </row>
    <row r="25" spans="1:13" ht="16">
      <c r="A25" s="43" t="s">
        <v>70</v>
      </c>
      <c r="B25" s="43"/>
      <c r="C25" s="44"/>
      <c r="D25" s="44"/>
      <c r="E25" s="44"/>
      <c r="F25" s="44"/>
      <c r="G25" s="44"/>
      <c r="H25" s="44"/>
      <c r="I25" s="44"/>
      <c r="J25" s="44"/>
    </row>
    <row r="26" spans="1:13">
      <c r="A26" s="10" t="s">
        <v>111</v>
      </c>
      <c r="B26" s="9" t="s">
        <v>71</v>
      </c>
      <c r="C26" s="9" t="s">
        <v>72</v>
      </c>
      <c r="D26" s="9" t="s">
        <v>73</v>
      </c>
      <c r="E26" s="9" t="s">
        <v>210</v>
      </c>
      <c r="F26" s="9" t="s">
        <v>21</v>
      </c>
      <c r="G26" s="18" t="s">
        <v>74</v>
      </c>
      <c r="H26" s="18" t="s">
        <v>75</v>
      </c>
      <c r="I26" s="19" t="s">
        <v>68</v>
      </c>
      <c r="J26" s="10"/>
      <c r="K26" s="10" t="str">
        <f>"135,0"</f>
        <v>135,0</v>
      </c>
      <c r="L26" s="10" t="str">
        <f>"86,1840"</f>
        <v>86,1840</v>
      </c>
      <c r="M26" s="9" t="s">
        <v>196</v>
      </c>
    </row>
    <row r="27" spans="1:13">
      <c r="A27" s="12" t="s">
        <v>113</v>
      </c>
      <c r="B27" s="11" t="s">
        <v>79</v>
      </c>
      <c r="C27" s="11" t="s">
        <v>80</v>
      </c>
      <c r="D27" s="11" t="s">
        <v>81</v>
      </c>
      <c r="E27" s="11" t="s">
        <v>210</v>
      </c>
      <c r="F27" s="11" t="s">
        <v>21</v>
      </c>
      <c r="G27" s="23" t="s">
        <v>82</v>
      </c>
      <c r="H27" s="20" t="s">
        <v>82</v>
      </c>
      <c r="I27" s="20" t="s">
        <v>74</v>
      </c>
      <c r="J27" s="12"/>
      <c r="K27" s="12" t="str">
        <f>"130,0"</f>
        <v>130,0</v>
      </c>
      <c r="L27" s="12" t="str">
        <f>"83,4210"</f>
        <v>83,4210</v>
      </c>
      <c r="M27" s="11"/>
    </row>
    <row r="28" spans="1:13">
      <c r="B28" s="5" t="s">
        <v>112</v>
      </c>
    </row>
    <row r="29" spans="1:13" ht="16">
      <c r="A29" s="43" t="s">
        <v>84</v>
      </c>
      <c r="B29" s="43"/>
      <c r="C29" s="44"/>
      <c r="D29" s="44"/>
      <c r="E29" s="44"/>
      <c r="F29" s="44"/>
      <c r="G29" s="44"/>
      <c r="H29" s="44"/>
      <c r="I29" s="44"/>
      <c r="J29" s="44"/>
    </row>
    <row r="30" spans="1:13">
      <c r="A30" s="10" t="s">
        <v>111</v>
      </c>
      <c r="B30" s="9" t="s">
        <v>85</v>
      </c>
      <c r="C30" s="9" t="s">
        <v>86</v>
      </c>
      <c r="D30" s="9" t="s">
        <v>87</v>
      </c>
      <c r="E30" s="9" t="s">
        <v>210</v>
      </c>
      <c r="F30" s="9" t="s">
        <v>21</v>
      </c>
      <c r="G30" s="18" t="s">
        <v>62</v>
      </c>
      <c r="H30" s="18" t="s">
        <v>88</v>
      </c>
      <c r="I30" s="18" t="s">
        <v>89</v>
      </c>
      <c r="J30" s="10"/>
      <c r="K30" s="10" t="str">
        <f>"190,0"</f>
        <v>190,0</v>
      </c>
      <c r="L30" s="10" t="str">
        <f>"118,5220"</f>
        <v>118,5220</v>
      </c>
      <c r="M30" s="9"/>
    </row>
    <row r="31" spans="1:13">
      <c r="A31" s="14" t="s">
        <v>113</v>
      </c>
      <c r="B31" s="13" t="s">
        <v>90</v>
      </c>
      <c r="C31" s="13" t="s">
        <v>91</v>
      </c>
      <c r="D31" s="13" t="s">
        <v>92</v>
      </c>
      <c r="E31" s="13" t="s">
        <v>210</v>
      </c>
      <c r="F31" s="13" t="s">
        <v>21</v>
      </c>
      <c r="G31" s="22" t="s">
        <v>64</v>
      </c>
      <c r="H31" s="22" t="s">
        <v>93</v>
      </c>
      <c r="I31" s="22" t="s">
        <v>94</v>
      </c>
      <c r="J31" s="14"/>
      <c r="K31" s="14" t="str">
        <f>"187,5"</f>
        <v>187,5</v>
      </c>
      <c r="L31" s="14" t="str">
        <f>"114,9562"</f>
        <v>114,9562</v>
      </c>
      <c r="M31" s="13"/>
    </row>
    <row r="32" spans="1:13">
      <c r="A32" s="14" t="s">
        <v>114</v>
      </c>
      <c r="B32" s="13" t="s">
        <v>95</v>
      </c>
      <c r="C32" s="13" t="s">
        <v>96</v>
      </c>
      <c r="D32" s="13" t="s">
        <v>97</v>
      </c>
      <c r="E32" s="13" t="s">
        <v>210</v>
      </c>
      <c r="F32" s="13" t="s">
        <v>21</v>
      </c>
      <c r="G32" s="22" t="s">
        <v>62</v>
      </c>
      <c r="H32" s="22" t="s">
        <v>98</v>
      </c>
      <c r="I32" s="21" t="s">
        <v>64</v>
      </c>
      <c r="J32" s="14"/>
      <c r="K32" s="14" t="str">
        <f>"170,0"</f>
        <v>170,0</v>
      </c>
      <c r="L32" s="14" t="str">
        <f>"104,9580"</f>
        <v>104,9580</v>
      </c>
      <c r="M32" s="13"/>
    </row>
    <row r="33" spans="1:13">
      <c r="A33" s="14" t="s">
        <v>111</v>
      </c>
      <c r="B33" s="13" t="s">
        <v>90</v>
      </c>
      <c r="C33" s="13" t="s">
        <v>192</v>
      </c>
      <c r="D33" s="13" t="s">
        <v>92</v>
      </c>
      <c r="E33" s="13" t="s">
        <v>211</v>
      </c>
      <c r="F33" s="13" t="s">
        <v>21</v>
      </c>
      <c r="G33" s="22" t="s">
        <v>64</v>
      </c>
      <c r="H33" s="22" t="s">
        <v>93</v>
      </c>
      <c r="I33" s="22" t="s">
        <v>94</v>
      </c>
      <c r="J33" s="14"/>
      <c r="K33" s="14" t="str">
        <f>"187,5"</f>
        <v>187,5</v>
      </c>
      <c r="L33" s="14" t="str">
        <f>"120,0143"</f>
        <v>120,0143</v>
      </c>
      <c r="M33" s="13"/>
    </row>
    <row r="34" spans="1:13">
      <c r="A34" s="12" t="s">
        <v>113</v>
      </c>
      <c r="B34" s="11" t="s">
        <v>99</v>
      </c>
      <c r="C34" s="11" t="s">
        <v>193</v>
      </c>
      <c r="D34" s="11" t="s">
        <v>100</v>
      </c>
      <c r="E34" s="11" t="s">
        <v>211</v>
      </c>
      <c r="F34" s="11" t="s">
        <v>21</v>
      </c>
      <c r="G34" s="20" t="s">
        <v>101</v>
      </c>
      <c r="H34" s="20" t="s">
        <v>102</v>
      </c>
      <c r="I34" s="20" t="s">
        <v>64</v>
      </c>
      <c r="J34" s="12"/>
      <c r="K34" s="12" t="str">
        <f>"175,0"</f>
        <v>175,0</v>
      </c>
      <c r="L34" s="12" t="str">
        <f>"111,6630"</f>
        <v>111,6630</v>
      </c>
      <c r="M34" s="11"/>
    </row>
    <row r="35" spans="1:13">
      <c r="B35" s="5" t="s">
        <v>112</v>
      </c>
    </row>
    <row r="36" spans="1:13" ht="16">
      <c r="A36" s="43" t="s">
        <v>103</v>
      </c>
      <c r="B36" s="43"/>
      <c r="C36" s="44"/>
      <c r="D36" s="44"/>
      <c r="E36" s="44"/>
      <c r="F36" s="44"/>
      <c r="G36" s="44"/>
      <c r="H36" s="44"/>
      <c r="I36" s="44"/>
      <c r="J36" s="44"/>
    </row>
    <row r="37" spans="1:13">
      <c r="A37" s="8" t="s">
        <v>111</v>
      </c>
      <c r="B37" s="7" t="s">
        <v>104</v>
      </c>
      <c r="C37" s="7" t="s">
        <v>105</v>
      </c>
      <c r="D37" s="7" t="s">
        <v>106</v>
      </c>
      <c r="E37" s="7" t="s">
        <v>210</v>
      </c>
      <c r="F37" s="7" t="s">
        <v>107</v>
      </c>
      <c r="G37" s="16" t="s">
        <v>89</v>
      </c>
      <c r="H37" s="16" t="s">
        <v>108</v>
      </c>
      <c r="I37" s="17" t="s">
        <v>109</v>
      </c>
      <c r="J37" s="8"/>
      <c r="K37" s="8" t="str">
        <f>"195,0"</f>
        <v>195,0</v>
      </c>
      <c r="L37" s="8" t="str">
        <f>"115,0110"</f>
        <v>115,0110</v>
      </c>
      <c r="M37" s="7" t="s">
        <v>200</v>
      </c>
    </row>
    <row r="38" spans="1:13">
      <c r="B38" s="5" t="s">
        <v>112</v>
      </c>
    </row>
    <row r="39" spans="1:13">
      <c r="B39" s="5" t="s">
        <v>112</v>
      </c>
    </row>
    <row r="40" spans="1:13">
      <c r="B40" s="5" t="s">
        <v>112</v>
      </c>
    </row>
    <row r="41" spans="1:13">
      <c r="B41" s="5" t="s">
        <v>112</v>
      </c>
    </row>
    <row r="42" spans="1:13">
      <c r="B42" s="5" t="s">
        <v>112</v>
      </c>
    </row>
    <row r="43" spans="1:13">
      <c r="B43" s="5" t="s">
        <v>112</v>
      </c>
    </row>
    <row r="44" spans="1:13">
      <c r="B44" s="5" t="s">
        <v>112</v>
      </c>
    </row>
    <row r="45" spans="1:13">
      <c r="B45" s="5" t="s">
        <v>112</v>
      </c>
    </row>
    <row r="46" spans="1:13">
      <c r="B46" s="5" t="s">
        <v>112</v>
      </c>
    </row>
    <row r="47" spans="1:13" ht="18">
      <c r="B47" s="5" t="s">
        <v>112</v>
      </c>
      <c r="C47" s="15"/>
      <c r="D47" s="15"/>
    </row>
  </sheetData>
  <mergeCells count="19">
    <mergeCell ref="A25:J25"/>
    <mergeCell ref="A29:J29"/>
    <mergeCell ref="A36:J36"/>
    <mergeCell ref="B3:B4"/>
    <mergeCell ref="A5:J5"/>
    <mergeCell ref="A8:J8"/>
    <mergeCell ref="A11:J11"/>
    <mergeCell ref="A15:J15"/>
    <mergeCell ref="A21:J21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9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2" style="5" bestFit="1" customWidth="1"/>
    <col min="3" max="3" width="28.5" style="5" bestFit="1" customWidth="1"/>
    <col min="4" max="4" width="20.83203125" style="5" bestFit="1" customWidth="1"/>
    <col min="5" max="5" width="10.1640625" style="5" bestFit="1" customWidth="1"/>
    <col min="6" max="6" width="25.6640625" style="5" bestFit="1" customWidth="1"/>
    <col min="7" max="9" width="5.5" style="6" customWidth="1"/>
    <col min="10" max="10" width="4.5" style="6" customWidth="1"/>
    <col min="11" max="11" width="10.5" style="6" bestFit="1" customWidth="1"/>
    <col min="12" max="12" width="8.5" style="6" bestFit="1" customWidth="1"/>
    <col min="13" max="13" width="20.33203125" style="5" bestFit="1" customWidth="1"/>
    <col min="14" max="16384" width="9.1640625" style="3"/>
  </cols>
  <sheetData>
    <row r="1" spans="1:13" s="2" customFormat="1" ht="29" customHeight="1">
      <c r="A1" s="24" t="s">
        <v>182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205</v>
      </c>
      <c r="B3" s="37" t="s">
        <v>0</v>
      </c>
      <c r="C3" s="34" t="s">
        <v>206</v>
      </c>
      <c r="D3" s="34" t="s">
        <v>6</v>
      </c>
      <c r="E3" s="36" t="s">
        <v>207</v>
      </c>
      <c r="F3" s="36" t="s">
        <v>5</v>
      </c>
      <c r="G3" s="36" t="s">
        <v>115</v>
      </c>
      <c r="H3" s="36"/>
      <c r="I3" s="36"/>
      <c r="J3" s="36"/>
      <c r="K3" s="36" t="s">
        <v>110</v>
      </c>
      <c r="L3" s="36" t="s">
        <v>3</v>
      </c>
      <c r="M3" s="39" t="s">
        <v>2</v>
      </c>
    </row>
    <row r="4" spans="1:13" s="1" customFormat="1" ht="21" customHeight="1" thickBot="1">
      <c r="A4" s="33"/>
      <c r="B4" s="38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40"/>
    </row>
    <row r="5" spans="1:13" ht="16">
      <c r="A5" s="41" t="s">
        <v>70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111</v>
      </c>
      <c r="B6" s="7" t="s">
        <v>71</v>
      </c>
      <c r="C6" s="7" t="s">
        <v>72</v>
      </c>
      <c r="D6" s="7" t="s">
        <v>73</v>
      </c>
      <c r="E6" s="7" t="s">
        <v>210</v>
      </c>
      <c r="F6" s="7" t="s">
        <v>21</v>
      </c>
      <c r="G6" s="16" t="s">
        <v>76</v>
      </c>
      <c r="H6" s="16" t="s">
        <v>77</v>
      </c>
      <c r="I6" s="17" t="s">
        <v>78</v>
      </c>
      <c r="J6" s="8"/>
      <c r="K6" s="8" t="str">
        <f>"217,5"</f>
        <v>217,5</v>
      </c>
      <c r="L6" s="8" t="str">
        <f>"138,8520"</f>
        <v>138,8520</v>
      </c>
      <c r="M6" s="7" t="s">
        <v>196</v>
      </c>
    </row>
    <row r="7" spans="1:13">
      <c r="B7" s="5" t="s">
        <v>112</v>
      </c>
    </row>
    <row r="8" spans="1:13" ht="16">
      <c r="A8" s="43" t="s">
        <v>84</v>
      </c>
      <c r="B8" s="43"/>
      <c r="C8" s="44"/>
      <c r="D8" s="44"/>
      <c r="E8" s="44"/>
      <c r="F8" s="44"/>
      <c r="G8" s="44"/>
      <c r="H8" s="44"/>
      <c r="I8" s="44"/>
      <c r="J8" s="44"/>
    </row>
    <row r="9" spans="1:13">
      <c r="A9" s="10" t="s">
        <v>111</v>
      </c>
      <c r="B9" s="9" t="s">
        <v>116</v>
      </c>
      <c r="C9" s="9" t="s">
        <v>189</v>
      </c>
      <c r="D9" s="9" t="s">
        <v>117</v>
      </c>
      <c r="E9" s="9" t="s">
        <v>209</v>
      </c>
      <c r="F9" s="9" t="s">
        <v>201</v>
      </c>
      <c r="G9" s="18" t="s">
        <v>118</v>
      </c>
      <c r="H9" s="18" t="s">
        <v>78</v>
      </c>
      <c r="I9" s="19" t="s">
        <v>119</v>
      </c>
      <c r="J9" s="10"/>
      <c r="K9" s="10" t="str">
        <f>"220,0"</f>
        <v>220,0</v>
      </c>
      <c r="L9" s="10" t="str">
        <f>"135,4760"</f>
        <v>135,4760</v>
      </c>
      <c r="M9" s="9"/>
    </row>
    <row r="10" spans="1:13">
      <c r="A10" s="12" t="s">
        <v>111</v>
      </c>
      <c r="B10" s="11" t="s">
        <v>120</v>
      </c>
      <c r="C10" s="11" t="s">
        <v>121</v>
      </c>
      <c r="D10" s="11" t="s">
        <v>122</v>
      </c>
      <c r="E10" s="11" t="s">
        <v>210</v>
      </c>
      <c r="F10" s="11" t="s">
        <v>21</v>
      </c>
      <c r="G10" s="20" t="s">
        <v>124</v>
      </c>
      <c r="H10" s="23" t="s">
        <v>125</v>
      </c>
      <c r="I10" s="23" t="s">
        <v>126</v>
      </c>
      <c r="J10" s="12"/>
      <c r="K10" s="12" t="str">
        <f>"250,0"</f>
        <v>250,0</v>
      </c>
      <c r="L10" s="12" t="str">
        <f>"152,7000"</f>
        <v>152,7000</v>
      </c>
      <c r="M10" s="11" t="s">
        <v>197</v>
      </c>
    </row>
    <row r="11" spans="1:13">
      <c r="B11" s="5" t="s">
        <v>112</v>
      </c>
    </row>
    <row r="12" spans="1:13" ht="16">
      <c r="A12" s="43" t="s">
        <v>103</v>
      </c>
      <c r="B12" s="43"/>
      <c r="C12" s="44"/>
      <c r="D12" s="44"/>
      <c r="E12" s="44"/>
      <c r="F12" s="44"/>
      <c r="G12" s="44"/>
      <c r="H12" s="44"/>
      <c r="I12" s="44"/>
      <c r="J12" s="44"/>
    </row>
    <row r="13" spans="1:13">
      <c r="A13" s="10" t="s">
        <v>111</v>
      </c>
      <c r="B13" s="9" t="s">
        <v>104</v>
      </c>
      <c r="C13" s="9" t="s">
        <v>105</v>
      </c>
      <c r="D13" s="9" t="s">
        <v>106</v>
      </c>
      <c r="E13" s="9" t="s">
        <v>210</v>
      </c>
      <c r="F13" s="9" t="s">
        <v>107</v>
      </c>
      <c r="G13" s="18" t="s">
        <v>127</v>
      </c>
      <c r="H13" s="18" t="s">
        <v>128</v>
      </c>
      <c r="I13" s="18" t="s">
        <v>129</v>
      </c>
      <c r="J13" s="10"/>
      <c r="K13" s="10" t="str">
        <f>"260,0"</f>
        <v>260,0</v>
      </c>
      <c r="L13" s="10" t="str">
        <f>"153,3480"</f>
        <v>153,3480</v>
      </c>
      <c r="M13" s="9" t="s">
        <v>200</v>
      </c>
    </row>
    <row r="14" spans="1:13">
      <c r="A14" s="14" t="s">
        <v>113</v>
      </c>
      <c r="B14" s="13" t="s">
        <v>130</v>
      </c>
      <c r="C14" s="13" t="s">
        <v>131</v>
      </c>
      <c r="D14" s="13" t="s">
        <v>132</v>
      </c>
      <c r="E14" s="13" t="s">
        <v>210</v>
      </c>
      <c r="F14" s="13" t="s">
        <v>21</v>
      </c>
      <c r="G14" s="22" t="s">
        <v>127</v>
      </c>
      <c r="H14" s="21" t="s">
        <v>124</v>
      </c>
      <c r="I14" s="21" t="s">
        <v>124</v>
      </c>
      <c r="J14" s="14"/>
      <c r="K14" s="14" t="str">
        <f>"240,0"</f>
        <v>240,0</v>
      </c>
      <c r="L14" s="14" t="str">
        <f>"141,6720"</f>
        <v>141,6720</v>
      </c>
      <c r="M14" s="13"/>
    </row>
    <row r="15" spans="1:13">
      <c r="A15" s="12" t="s">
        <v>114</v>
      </c>
      <c r="B15" s="11" t="s">
        <v>133</v>
      </c>
      <c r="C15" s="11" t="s">
        <v>134</v>
      </c>
      <c r="D15" s="11" t="s">
        <v>135</v>
      </c>
      <c r="E15" s="11" t="s">
        <v>210</v>
      </c>
      <c r="F15" s="11" t="s">
        <v>21</v>
      </c>
      <c r="G15" s="23" t="s">
        <v>118</v>
      </c>
      <c r="H15" s="20" t="s">
        <v>118</v>
      </c>
      <c r="I15" s="23" t="s">
        <v>78</v>
      </c>
      <c r="J15" s="12"/>
      <c r="K15" s="12" t="str">
        <f>"210,0"</f>
        <v>210,0</v>
      </c>
      <c r="L15" s="12" t="str">
        <f>"126,8190"</f>
        <v>126,8190</v>
      </c>
      <c r="M15" s="11"/>
    </row>
    <row r="16" spans="1:13">
      <c r="B16" s="5" t="s">
        <v>112</v>
      </c>
    </row>
    <row r="17" spans="1:13" ht="16">
      <c r="A17" s="43" t="s">
        <v>136</v>
      </c>
      <c r="B17" s="43"/>
      <c r="C17" s="44"/>
      <c r="D17" s="44"/>
      <c r="E17" s="44"/>
      <c r="F17" s="44"/>
      <c r="G17" s="44"/>
      <c r="H17" s="44"/>
      <c r="I17" s="44"/>
      <c r="J17" s="44"/>
    </row>
    <row r="18" spans="1:13">
      <c r="A18" s="8" t="s">
        <v>111</v>
      </c>
      <c r="B18" s="7" t="s">
        <v>137</v>
      </c>
      <c r="C18" s="7" t="s">
        <v>138</v>
      </c>
      <c r="D18" s="7" t="s">
        <v>139</v>
      </c>
      <c r="E18" s="7" t="s">
        <v>210</v>
      </c>
      <c r="F18" s="7" t="s">
        <v>21</v>
      </c>
      <c r="G18" s="16" t="s">
        <v>124</v>
      </c>
      <c r="H18" s="17" t="s">
        <v>140</v>
      </c>
      <c r="I18" s="17" t="s">
        <v>140</v>
      </c>
      <c r="J18" s="8"/>
      <c r="K18" s="8" t="str">
        <f>"250,0"</f>
        <v>250,0</v>
      </c>
      <c r="L18" s="8" t="str">
        <f>"144,4000"</f>
        <v>144,4000</v>
      </c>
      <c r="M18" s="7"/>
    </row>
    <row r="19" spans="1:13">
      <c r="B19" s="5" t="s">
        <v>112</v>
      </c>
    </row>
  </sheetData>
  <mergeCells count="15">
    <mergeCell ref="A8:J8"/>
    <mergeCell ref="A12:J12"/>
    <mergeCell ref="A17:J17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sqref="A1:M2"/>
    </sheetView>
  </sheetViews>
  <sheetFormatPr baseColWidth="10" defaultColWidth="9.1640625" defaultRowHeight="13"/>
  <cols>
    <col min="1" max="1" width="7.1640625" style="5" bestFit="1" customWidth="1"/>
    <col min="2" max="2" width="21.1640625" style="5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8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0.33203125" style="5" bestFit="1" customWidth="1"/>
    <col min="14" max="16384" width="9.1640625" style="3"/>
  </cols>
  <sheetData>
    <row r="1" spans="1:13" s="2" customFormat="1" ht="29" customHeight="1">
      <c r="A1" s="24" t="s">
        <v>180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s="2" customFormat="1" ht="62" customHeight="1" thickBot="1">
      <c r="A2" s="28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</row>
    <row r="3" spans="1:13" s="1" customFormat="1" ht="12.75" customHeight="1">
      <c r="A3" s="32" t="s">
        <v>205</v>
      </c>
      <c r="B3" s="37" t="s">
        <v>0</v>
      </c>
      <c r="C3" s="34" t="s">
        <v>206</v>
      </c>
      <c r="D3" s="34" t="s">
        <v>6</v>
      </c>
      <c r="E3" s="36" t="s">
        <v>207</v>
      </c>
      <c r="F3" s="36" t="s">
        <v>5</v>
      </c>
      <c r="G3" s="36" t="s">
        <v>204</v>
      </c>
      <c r="H3" s="36"/>
      <c r="I3" s="36"/>
      <c r="J3" s="36"/>
      <c r="K3" s="36" t="s">
        <v>110</v>
      </c>
      <c r="L3" s="36" t="s">
        <v>3</v>
      </c>
      <c r="M3" s="39" t="s">
        <v>2</v>
      </c>
    </row>
    <row r="4" spans="1:13" s="1" customFormat="1" ht="21" customHeight="1" thickBot="1">
      <c r="A4" s="33"/>
      <c r="B4" s="38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40"/>
    </row>
    <row r="5" spans="1:13" ht="16">
      <c r="A5" s="41" t="s">
        <v>36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0" t="s">
        <v>111</v>
      </c>
      <c r="B6" s="9" t="s">
        <v>43</v>
      </c>
      <c r="C6" s="9" t="s">
        <v>183</v>
      </c>
      <c r="D6" s="9" t="s">
        <v>45</v>
      </c>
      <c r="E6" s="9" t="s">
        <v>208</v>
      </c>
      <c r="F6" s="9" t="s">
        <v>199</v>
      </c>
      <c r="G6" s="18" t="s">
        <v>167</v>
      </c>
      <c r="H6" s="18" t="s">
        <v>15</v>
      </c>
      <c r="I6" s="18" t="s">
        <v>144</v>
      </c>
      <c r="J6" s="10"/>
      <c r="K6" s="10" t="str">
        <f>"52,5"</f>
        <v>52,5</v>
      </c>
      <c r="L6" s="10" t="str">
        <f>"38,7634"</f>
        <v>38,7634</v>
      </c>
      <c r="M6" s="9"/>
    </row>
    <row r="7" spans="1:13">
      <c r="A7" s="14" t="s">
        <v>113</v>
      </c>
      <c r="B7" s="13" t="s">
        <v>168</v>
      </c>
      <c r="C7" s="13" t="s">
        <v>184</v>
      </c>
      <c r="D7" s="13" t="s">
        <v>169</v>
      </c>
      <c r="E7" s="13" t="s">
        <v>208</v>
      </c>
      <c r="F7" s="13" t="s">
        <v>203</v>
      </c>
      <c r="G7" s="22" t="s">
        <v>14</v>
      </c>
      <c r="H7" s="21" t="s">
        <v>15</v>
      </c>
      <c r="I7" s="22" t="s">
        <v>144</v>
      </c>
      <c r="J7" s="14"/>
      <c r="K7" s="14" t="str">
        <f>"52,5"</f>
        <v>52,5</v>
      </c>
      <c r="L7" s="14" t="str">
        <f>"37,2041"</f>
        <v>37,2041</v>
      </c>
      <c r="M7" s="13" t="s">
        <v>202</v>
      </c>
    </row>
    <row r="8" spans="1:13">
      <c r="A8" s="14" t="s">
        <v>111</v>
      </c>
      <c r="B8" s="13" t="s">
        <v>170</v>
      </c>
      <c r="C8" s="13" t="s">
        <v>185</v>
      </c>
      <c r="D8" s="13" t="s">
        <v>171</v>
      </c>
      <c r="E8" s="13" t="s">
        <v>209</v>
      </c>
      <c r="F8" s="13" t="s">
        <v>21</v>
      </c>
      <c r="G8" s="22" t="s">
        <v>15</v>
      </c>
      <c r="H8" s="22" t="s">
        <v>34</v>
      </c>
      <c r="I8" s="21" t="s">
        <v>35</v>
      </c>
      <c r="J8" s="14"/>
      <c r="K8" s="14" t="str">
        <f>"55,0"</f>
        <v>55,0</v>
      </c>
      <c r="L8" s="14" t="str">
        <f>"38,4065"</f>
        <v>38,4065</v>
      </c>
      <c r="M8" s="13"/>
    </row>
    <row r="9" spans="1:13">
      <c r="A9" s="14" t="s">
        <v>111</v>
      </c>
      <c r="B9" s="13" t="s">
        <v>49</v>
      </c>
      <c r="C9" s="13" t="s">
        <v>50</v>
      </c>
      <c r="D9" s="13" t="s">
        <v>51</v>
      </c>
      <c r="E9" s="13" t="s">
        <v>210</v>
      </c>
      <c r="F9" s="13" t="s">
        <v>21</v>
      </c>
      <c r="G9" s="22" t="s">
        <v>29</v>
      </c>
      <c r="H9" s="22" t="s">
        <v>167</v>
      </c>
      <c r="I9" s="22" t="s">
        <v>14</v>
      </c>
      <c r="J9" s="14"/>
      <c r="K9" s="14" t="str">
        <f>"47,5"</f>
        <v>47,5</v>
      </c>
      <c r="L9" s="14" t="str">
        <f>"33,0339"</f>
        <v>33,0339</v>
      </c>
      <c r="M9" s="13"/>
    </row>
    <row r="10" spans="1:13">
      <c r="A10" s="12" t="s">
        <v>111</v>
      </c>
      <c r="B10" s="11" t="s">
        <v>54</v>
      </c>
      <c r="C10" s="11" t="s">
        <v>186</v>
      </c>
      <c r="D10" s="11" t="s">
        <v>55</v>
      </c>
      <c r="E10" s="11" t="s">
        <v>211</v>
      </c>
      <c r="F10" s="11" t="s">
        <v>21</v>
      </c>
      <c r="G10" s="20" t="s">
        <v>14</v>
      </c>
      <c r="H10" s="20" t="s">
        <v>15</v>
      </c>
      <c r="I10" s="20" t="s">
        <v>144</v>
      </c>
      <c r="J10" s="12"/>
      <c r="K10" s="12" t="str">
        <f>"52,5"</f>
        <v>52,5</v>
      </c>
      <c r="L10" s="12" t="str">
        <f>"37,2012"</f>
        <v>37,2012</v>
      </c>
      <c r="M10" s="11"/>
    </row>
    <row r="11" spans="1:13">
      <c r="B11" s="5" t="s">
        <v>112</v>
      </c>
    </row>
    <row r="12" spans="1:13" ht="16">
      <c r="A12" s="43" t="s">
        <v>58</v>
      </c>
      <c r="B12" s="43"/>
      <c r="C12" s="44"/>
      <c r="D12" s="44"/>
      <c r="E12" s="44"/>
      <c r="F12" s="44"/>
      <c r="G12" s="44"/>
      <c r="H12" s="44"/>
      <c r="I12" s="44"/>
      <c r="J12" s="44"/>
    </row>
    <row r="13" spans="1:13">
      <c r="A13" s="10" t="s">
        <v>111</v>
      </c>
      <c r="B13" s="9" t="s">
        <v>172</v>
      </c>
      <c r="C13" s="9" t="s">
        <v>173</v>
      </c>
      <c r="D13" s="9" t="s">
        <v>174</v>
      </c>
      <c r="E13" s="9" t="s">
        <v>210</v>
      </c>
      <c r="F13" s="9" t="s">
        <v>21</v>
      </c>
      <c r="G13" s="18" t="s">
        <v>34</v>
      </c>
      <c r="H13" s="18" t="s">
        <v>23</v>
      </c>
      <c r="I13" s="18" t="s">
        <v>24</v>
      </c>
      <c r="J13" s="10"/>
      <c r="K13" s="10" t="str">
        <f>"65,0"</f>
        <v>65,0</v>
      </c>
      <c r="L13" s="10" t="str">
        <f>"42,4385"</f>
        <v>42,4385</v>
      </c>
      <c r="M13" s="9"/>
    </row>
    <row r="14" spans="1:13">
      <c r="A14" s="12" t="s">
        <v>113</v>
      </c>
      <c r="B14" s="11" t="s">
        <v>155</v>
      </c>
      <c r="C14" s="11" t="s">
        <v>156</v>
      </c>
      <c r="D14" s="11" t="s">
        <v>157</v>
      </c>
      <c r="E14" s="11" t="s">
        <v>210</v>
      </c>
      <c r="F14" s="11" t="s">
        <v>158</v>
      </c>
      <c r="G14" s="20" t="s">
        <v>15</v>
      </c>
      <c r="H14" s="20" t="s">
        <v>35</v>
      </c>
      <c r="I14" s="23" t="s">
        <v>175</v>
      </c>
      <c r="J14" s="12"/>
      <c r="K14" s="12" t="str">
        <f>"60,0"</f>
        <v>60,0</v>
      </c>
      <c r="L14" s="12" t="str">
        <f>"39,4380"</f>
        <v>39,4380</v>
      </c>
      <c r="M14" s="11" t="s">
        <v>161</v>
      </c>
    </row>
    <row r="15" spans="1:13">
      <c r="B15" s="5" t="s">
        <v>112</v>
      </c>
    </row>
    <row r="16" spans="1:13" ht="16">
      <c r="A16" s="43" t="s">
        <v>70</v>
      </c>
      <c r="B16" s="43"/>
      <c r="C16" s="44"/>
      <c r="D16" s="44"/>
      <c r="E16" s="44"/>
      <c r="F16" s="44"/>
      <c r="G16" s="44"/>
      <c r="H16" s="44"/>
      <c r="I16" s="44"/>
      <c r="J16" s="44"/>
    </row>
    <row r="17" spans="1:13">
      <c r="A17" s="10" t="s">
        <v>111</v>
      </c>
      <c r="B17" s="9" t="s">
        <v>176</v>
      </c>
      <c r="C17" s="9" t="s">
        <v>187</v>
      </c>
      <c r="D17" s="9" t="s">
        <v>177</v>
      </c>
      <c r="E17" s="9" t="s">
        <v>209</v>
      </c>
      <c r="F17" s="9" t="s">
        <v>21</v>
      </c>
      <c r="G17" s="18" t="s">
        <v>167</v>
      </c>
      <c r="H17" s="18" t="s">
        <v>14</v>
      </c>
      <c r="I17" s="18" t="s">
        <v>15</v>
      </c>
      <c r="J17" s="10"/>
      <c r="K17" s="10" t="str">
        <f>"50,0"</f>
        <v>50,0</v>
      </c>
      <c r="L17" s="10" t="str">
        <f>"30,8425"</f>
        <v>30,8425</v>
      </c>
      <c r="M17" s="9"/>
    </row>
    <row r="18" spans="1:13">
      <c r="A18" s="12" t="s">
        <v>111</v>
      </c>
      <c r="B18" s="11" t="s">
        <v>71</v>
      </c>
      <c r="C18" s="11" t="s">
        <v>72</v>
      </c>
      <c r="D18" s="11" t="s">
        <v>73</v>
      </c>
      <c r="E18" s="11" t="s">
        <v>210</v>
      </c>
      <c r="F18" s="11" t="s">
        <v>21</v>
      </c>
      <c r="G18" s="20" t="s">
        <v>15</v>
      </c>
      <c r="H18" s="20" t="s">
        <v>35</v>
      </c>
      <c r="I18" s="23" t="s">
        <v>175</v>
      </c>
      <c r="J18" s="12"/>
      <c r="K18" s="12" t="str">
        <f>"60,0"</f>
        <v>60,0</v>
      </c>
      <c r="L18" s="12" t="str">
        <f>"36,7110"</f>
        <v>36,7110</v>
      </c>
      <c r="M18" s="11" t="s">
        <v>196</v>
      </c>
    </row>
    <row r="19" spans="1:13">
      <c r="B19" s="5" t="s">
        <v>112</v>
      </c>
    </row>
    <row r="20" spans="1:13" ht="16">
      <c r="A20" s="43" t="s">
        <v>103</v>
      </c>
      <c r="B20" s="43"/>
      <c r="C20" s="44"/>
      <c r="D20" s="44"/>
      <c r="E20" s="44"/>
      <c r="F20" s="44"/>
      <c r="G20" s="44"/>
      <c r="H20" s="44"/>
      <c r="I20" s="44"/>
      <c r="J20" s="44"/>
    </row>
    <row r="21" spans="1:13">
      <c r="A21" s="8" t="s">
        <v>111</v>
      </c>
      <c r="B21" s="7" t="s">
        <v>104</v>
      </c>
      <c r="C21" s="7" t="s">
        <v>105</v>
      </c>
      <c r="D21" s="7" t="s">
        <v>106</v>
      </c>
      <c r="E21" s="7" t="s">
        <v>210</v>
      </c>
      <c r="F21" s="7" t="s">
        <v>107</v>
      </c>
      <c r="G21" s="16" t="s">
        <v>35</v>
      </c>
      <c r="H21" s="16" t="s">
        <v>166</v>
      </c>
      <c r="I21" s="17" t="s">
        <v>178</v>
      </c>
      <c r="J21" s="8"/>
      <c r="K21" s="8" t="str">
        <f>"70,0"</f>
        <v>70,0</v>
      </c>
      <c r="L21" s="8" t="str">
        <f>"39,4555"</f>
        <v>39,4555</v>
      </c>
      <c r="M21" s="7" t="s">
        <v>200</v>
      </c>
    </row>
    <row r="22" spans="1:13">
      <c r="B22" s="5" t="s">
        <v>112</v>
      </c>
    </row>
    <row r="23" spans="1:13">
      <c r="B23" s="5" t="s">
        <v>112</v>
      </c>
    </row>
    <row r="24" spans="1:13">
      <c r="B24" s="5" t="s">
        <v>112</v>
      </c>
    </row>
  </sheetData>
  <mergeCells count="15">
    <mergeCell ref="A12:J12"/>
    <mergeCell ref="A16:J16"/>
    <mergeCell ref="A20:J2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IPL Двоеборье без экип</vt:lpstr>
      <vt:lpstr>IPL Жим без экипировки</vt:lpstr>
      <vt:lpstr>IPL Тяга без экипировки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2021-11-09T08:45:14Z</dcterms:modified>
</cp:coreProperties>
</file>