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Ноябрь/"/>
    </mc:Choice>
  </mc:AlternateContent>
  <xr:revisionPtr revIDLastSave="0" documentId="13_ncr:1_{0D1E4BC7-01E5-5642-B630-4D14D5925C6E}" xr6:coauthVersionLast="45" xr6:coauthVersionMax="45" xr10:uidLastSave="{00000000-0000-0000-0000-000000000000}"/>
  <bookViews>
    <workbookView xWindow="480" yWindow="460" windowWidth="27760" windowHeight="15980" firstSheet="9" activeTab="13" xr2:uid="{00000000-000D-0000-FFFF-FFFF00000000}"/>
  </bookViews>
  <sheets>
    <sheet name="ФЖД ЖД Любители ДК" sheetId="58" r:id="rId1"/>
    <sheet name="ФЖД ЖД Любители" sheetId="53" r:id="rId2"/>
    <sheet name="ФЖД ЖД Софт однослой ДК" sheetId="70" r:id="rId3"/>
    <sheet name="ФЖД ЖД Софт однослой" sheetId="67" r:id="rId4"/>
    <sheet name="ФЖД ЖД Армейский жим" sheetId="76" r:id="rId5"/>
    <sheet name="ФЖД ЖД Военный жим" sheetId="63" r:id="rId6"/>
    <sheet name="ФЖД ЖД Военный жим 1_2" sheetId="65" r:id="rId7"/>
    <sheet name="ФЖД Любители ДК жим на макс." sheetId="59" r:id="rId8"/>
    <sheet name="ФЖД Любители жим на макс." sheetId="54" r:id="rId9"/>
    <sheet name="ФЖД Софт однослой жим макс ДК" sheetId="71" r:id="rId10"/>
    <sheet name="ФЖД Софт однослой жим на макс." sheetId="68" r:id="rId11"/>
    <sheet name="ФЖД Софт многослой жим макс ДК" sheetId="75" r:id="rId12"/>
    <sheet name="ФЖД Армейский жим на макс" sheetId="77" r:id="rId13"/>
    <sheet name="ФЖД Военный жим на макс." sheetId="64" r:id="rId1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53" l="1"/>
  <c r="M13" i="53"/>
  <c r="N23" i="58"/>
  <c r="M23" i="58"/>
  <c r="N20" i="58"/>
  <c r="M20" i="58"/>
  <c r="N10" i="58"/>
  <c r="M10" i="58"/>
  <c r="N9" i="58"/>
  <c r="M9" i="58"/>
  <c r="L10" i="77" l="1"/>
  <c r="K10" i="77"/>
  <c r="L9" i="77"/>
  <c r="K9" i="77"/>
  <c r="L6" i="77"/>
  <c r="K6" i="77"/>
  <c r="M6" i="76"/>
  <c r="L7" i="75"/>
  <c r="K7" i="75"/>
  <c r="L6" i="75"/>
  <c r="K6" i="75"/>
  <c r="L13" i="71"/>
  <c r="K13" i="71"/>
  <c r="L10" i="71"/>
  <c r="K10" i="71"/>
  <c r="L7" i="71"/>
  <c r="K7" i="71"/>
  <c r="L6" i="71"/>
  <c r="K6" i="71"/>
  <c r="N10" i="70"/>
  <c r="M10" i="70"/>
  <c r="N7" i="70"/>
  <c r="M7" i="70"/>
  <c r="N6" i="70"/>
  <c r="M6" i="70"/>
  <c r="L9" i="68"/>
  <c r="K9" i="68"/>
  <c r="L6" i="68"/>
  <c r="K6" i="68"/>
  <c r="N6" i="67"/>
  <c r="M6" i="67"/>
  <c r="E6" i="67"/>
  <c r="N6" i="65"/>
  <c r="M6" i="65"/>
  <c r="L15" i="64"/>
  <c r="K15" i="64"/>
  <c r="L12" i="64"/>
  <c r="K12" i="64"/>
  <c r="L9" i="64"/>
  <c r="K9" i="64"/>
  <c r="L8" i="64"/>
  <c r="K8" i="64"/>
  <c r="L7" i="64"/>
  <c r="K7" i="64"/>
  <c r="L6" i="64"/>
  <c r="K6" i="64"/>
  <c r="L16" i="59"/>
  <c r="K16" i="59"/>
  <c r="L13" i="59"/>
  <c r="K13" i="59"/>
  <c r="L12" i="59"/>
  <c r="K12" i="59"/>
  <c r="L9" i="59"/>
  <c r="K9" i="59"/>
  <c r="L6" i="59"/>
  <c r="K6" i="59"/>
  <c r="N29" i="58"/>
  <c r="M29" i="58"/>
  <c r="N26" i="58"/>
  <c r="M26" i="58"/>
  <c r="N17" i="58"/>
  <c r="M17" i="58"/>
  <c r="N16" i="58"/>
  <c r="M16" i="58"/>
  <c r="N13" i="58"/>
  <c r="M13" i="58"/>
  <c r="N6" i="58"/>
  <c r="M6" i="58"/>
  <c r="L6" i="54"/>
  <c r="K6" i="54"/>
  <c r="N10" i="53"/>
  <c r="M10" i="53"/>
  <c r="N9" i="53"/>
  <c r="M9" i="53"/>
  <c r="N6" i="53"/>
  <c r="M6" i="53"/>
</calcChain>
</file>

<file path=xl/sharedStrings.xml><?xml version="1.0" encoding="utf-8"?>
<sst xmlns="http://schemas.openxmlformats.org/spreadsheetml/2006/main" count="712" uniqueCount="232">
  <si>
    <t>ФИО</t>
  </si>
  <si>
    <t>Сумма</t>
  </si>
  <si>
    <t>Тренер</t>
  </si>
  <si>
    <t>Очки</t>
  </si>
  <si>
    <t>Рек</t>
  </si>
  <si>
    <t>Вес</t>
  </si>
  <si>
    <t>Повторы</t>
  </si>
  <si>
    <t>Собственный 
вес</t>
  </si>
  <si>
    <t>Город/Страна</t>
  </si>
  <si>
    <t>Жим лёжа</t>
  </si>
  <si>
    <t>ВЕСОВАЯ КАТЕГОРИЯ   110</t>
  </si>
  <si>
    <t>270,0</t>
  </si>
  <si>
    <t>1</t>
  </si>
  <si>
    <t/>
  </si>
  <si>
    <t>100,0</t>
  </si>
  <si>
    <t>105,0</t>
  </si>
  <si>
    <t>110,0</t>
  </si>
  <si>
    <t>65,0</t>
  </si>
  <si>
    <t>67,5</t>
  </si>
  <si>
    <t>130,0</t>
  </si>
  <si>
    <t>140,0</t>
  </si>
  <si>
    <t>150,0</t>
  </si>
  <si>
    <t>ВЕСОВАЯ КАТЕГОРИЯ   60</t>
  </si>
  <si>
    <t>75,0</t>
  </si>
  <si>
    <t>80,0</t>
  </si>
  <si>
    <t>120,0</t>
  </si>
  <si>
    <t>98,70</t>
  </si>
  <si>
    <t>160,0</t>
  </si>
  <si>
    <t>180,0</t>
  </si>
  <si>
    <t>185,0</t>
  </si>
  <si>
    <t>200,0</t>
  </si>
  <si>
    <t>170,0</t>
  </si>
  <si>
    <t>177,5</t>
  </si>
  <si>
    <t>182,5</t>
  </si>
  <si>
    <t>107,5</t>
  </si>
  <si>
    <t>175,0</t>
  </si>
  <si>
    <t>190,0</t>
  </si>
  <si>
    <t>205,0</t>
  </si>
  <si>
    <t>ВЕСОВАЯ КАТЕГОРИЯ   90</t>
  </si>
  <si>
    <t>89,70</t>
  </si>
  <si>
    <t>210,0</t>
  </si>
  <si>
    <t>135,0</t>
  </si>
  <si>
    <t>142,5</t>
  </si>
  <si>
    <t>145,0</t>
  </si>
  <si>
    <t>155,0</t>
  </si>
  <si>
    <t>ВЕСОВАЯ КАТЕГОРИЯ   100</t>
  </si>
  <si>
    <t>280,0</t>
  </si>
  <si>
    <t>285,0</t>
  </si>
  <si>
    <t>152,5</t>
  </si>
  <si>
    <t>300,0</t>
  </si>
  <si>
    <t>157,5</t>
  </si>
  <si>
    <t>290,0</t>
  </si>
  <si>
    <t>70,0</t>
  </si>
  <si>
    <t>2</t>
  </si>
  <si>
    <t>3</t>
  </si>
  <si>
    <t>-</t>
  </si>
  <si>
    <t>45,0</t>
  </si>
  <si>
    <t>Мошенко Анна</t>
  </si>
  <si>
    <t>Открытая (22.09.1985)/36</t>
  </si>
  <si>
    <t>41,10</t>
  </si>
  <si>
    <t xml:space="preserve">KAZ/Караганда </t>
  </si>
  <si>
    <t>63,0</t>
  </si>
  <si>
    <t>90,0</t>
  </si>
  <si>
    <t>55,0</t>
  </si>
  <si>
    <t>115,0</t>
  </si>
  <si>
    <t>125,0</t>
  </si>
  <si>
    <t>50,0</t>
  </si>
  <si>
    <t>52,5</t>
  </si>
  <si>
    <t>122,5</t>
  </si>
  <si>
    <t>117,5</t>
  </si>
  <si>
    <t>40,0</t>
  </si>
  <si>
    <t>127,5</t>
  </si>
  <si>
    <t>132,5</t>
  </si>
  <si>
    <t xml:space="preserve"> </t>
  </si>
  <si>
    <t>89,30</t>
  </si>
  <si>
    <t>167,5</t>
  </si>
  <si>
    <t>172,5</t>
  </si>
  <si>
    <t>99,50</t>
  </si>
  <si>
    <t>195,0</t>
  </si>
  <si>
    <t>95,80</t>
  </si>
  <si>
    <t>Паршиков Ион</t>
  </si>
  <si>
    <t>Открытая (14.10.1995)/26</t>
  </si>
  <si>
    <t>125,10</t>
  </si>
  <si>
    <t xml:space="preserve">Балабатько И. </t>
  </si>
  <si>
    <t>Плешков Владимир</t>
  </si>
  <si>
    <t>82,50</t>
  </si>
  <si>
    <t>88,30</t>
  </si>
  <si>
    <t>Лузин Сергей</t>
  </si>
  <si>
    <t>94,80</t>
  </si>
  <si>
    <t>Васильев Виктор</t>
  </si>
  <si>
    <t>109,20</t>
  </si>
  <si>
    <t>Результат</t>
  </si>
  <si>
    <t>59,90</t>
  </si>
  <si>
    <t>Борисова Ксения</t>
  </si>
  <si>
    <t>Открытая (16.01.1993)/28</t>
  </si>
  <si>
    <t xml:space="preserve">Алёхин М. </t>
  </si>
  <si>
    <t>89,80</t>
  </si>
  <si>
    <t>Зайниев Азат</t>
  </si>
  <si>
    <t xml:space="preserve">Хасаншин А. </t>
  </si>
  <si>
    <t>108,00</t>
  </si>
  <si>
    <t>113,30</t>
  </si>
  <si>
    <t>Чубаров Владимир</t>
  </si>
  <si>
    <t>132,90</t>
  </si>
  <si>
    <t>90,00</t>
  </si>
  <si>
    <t>212,5</t>
  </si>
  <si>
    <t>Эльмурзиев Алихан</t>
  </si>
  <si>
    <t xml:space="preserve">Яковлев А. </t>
  </si>
  <si>
    <t>77,30</t>
  </si>
  <si>
    <t>30,0</t>
  </si>
  <si>
    <t>ВЕСОВАЯ КАТЕГОРИЯ   80</t>
  </si>
  <si>
    <t>77,70</t>
  </si>
  <si>
    <t>Жим стоя</t>
  </si>
  <si>
    <t>106,50</t>
  </si>
  <si>
    <t>Николаев Кирилл</t>
  </si>
  <si>
    <t>Открытая (13.07.1980)/41</t>
  </si>
  <si>
    <t>60,00</t>
  </si>
  <si>
    <t>Алёхин Михаил</t>
  </si>
  <si>
    <t>Открытая (15.04.1987)/34</t>
  </si>
  <si>
    <t>87,90</t>
  </si>
  <si>
    <t xml:space="preserve">Зайцев С. </t>
  </si>
  <si>
    <t>68,40</t>
  </si>
  <si>
    <t>Смирнов Иван</t>
  </si>
  <si>
    <t>Открытая (07.07.1984)/37</t>
  </si>
  <si>
    <t>Юсупов Анвар</t>
  </si>
  <si>
    <t>Открытая (06.03.1983)/38</t>
  </si>
  <si>
    <t>Остапенко Кирилл</t>
  </si>
  <si>
    <t>97,50</t>
  </si>
  <si>
    <t>ВЕСОВАЯ КАТЕГОРИЯ   120</t>
  </si>
  <si>
    <t>Чирва Дмитрий</t>
  </si>
  <si>
    <t>118,30</t>
  </si>
  <si>
    <t>Скорняков Максим</t>
  </si>
  <si>
    <t>Открытая (24.12.1984)/36</t>
  </si>
  <si>
    <t>ВЕСОВАЯ КАТЕГОРИЯ   70</t>
  </si>
  <si>
    <t>ВЕСОВАЯ КАТЕГОРИЯ   50</t>
  </si>
  <si>
    <t>Хан Владимир</t>
  </si>
  <si>
    <t>69,40</t>
  </si>
  <si>
    <t>Чугунов Максим</t>
  </si>
  <si>
    <t>Открытая (23.01.1977)/44</t>
  </si>
  <si>
    <t>77,90</t>
  </si>
  <si>
    <t xml:space="preserve">Белоусов И. </t>
  </si>
  <si>
    <t>Соловьев Виктор</t>
  </si>
  <si>
    <t>Открытая (04.12.1991)/29</t>
  </si>
  <si>
    <t>Фомин Павел</t>
  </si>
  <si>
    <t>Открытая (16.05.1979)/42</t>
  </si>
  <si>
    <t>ВЕСОВАЯ КАТЕГОРИЯ   130+</t>
  </si>
  <si>
    <t>ВЕСОВАЯ КАТЕГОРИЯ   130</t>
  </si>
  <si>
    <t>Медведева Елена</t>
  </si>
  <si>
    <t xml:space="preserve">Медведев К. </t>
  </si>
  <si>
    <t>Курбасов Владимир</t>
  </si>
  <si>
    <t>88,10</t>
  </si>
  <si>
    <t>Попков Александр</t>
  </si>
  <si>
    <t>Ильин Максим</t>
  </si>
  <si>
    <t>114,60</t>
  </si>
  <si>
    <t>Боев Виталий</t>
  </si>
  <si>
    <t>Открытая (27.06.1984)/37</t>
  </si>
  <si>
    <t>Корнильцев Дмитрий</t>
  </si>
  <si>
    <t>Открытая (27.02.1985)/36</t>
  </si>
  <si>
    <t>88,80</t>
  </si>
  <si>
    <t>Мастера 70+ (29.08.1944)/77</t>
  </si>
  <si>
    <t>121,0</t>
  </si>
  <si>
    <t>Акулич Александр</t>
  </si>
  <si>
    <t>Открытая (17.11.1981)/40</t>
  </si>
  <si>
    <t>293,0</t>
  </si>
  <si>
    <t>Куротченко Игорь</t>
  </si>
  <si>
    <t>107,10</t>
  </si>
  <si>
    <t>Самитов Александр</t>
  </si>
  <si>
    <t>Открытая (30.04.1975)/46</t>
  </si>
  <si>
    <t>115,30</t>
  </si>
  <si>
    <t>Открытая (18.04.1962)/59</t>
  </si>
  <si>
    <t>Добрянский Денис</t>
  </si>
  <si>
    <t>Открытая (06.12.1977)/43</t>
  </si>
  <si>
    <t>Карев Владимир</t>
  </si>
  <si>
    <t>Мастера 70+ (18.12.1948)/72</t>
  </si>
  <si>
    <t>Мастера 40-44 (13.07.1980)/41</t>
  </si>
  <si>
    <t>Мастера 45-49 (06.05.1975)/46</t>
  </si>
  <si>
    <t>Мастера 55-59 (18.04.1962)/59</t>
  </si>
  <si>
    <t>Мастера 55-59 (20.03.1962)/59</t>
  </si>
  <si>
    <t>Мастера 65-69 (30.04.1954)/67</t>
  </si>
  <si>
    <t>Мастера 65-69 (09.02.1954)/67</t>
  </si>
  <si>
    <t>Мастера 40-44 (27.07.1977)/44</t>
  </si>
  <si>
    <t>Мастера 55-59 (10.10.1962)/59</t>
  </si>
  <si>
    <t>Мастера 60-64 (06.06.1959)/62</t>
  </si>
  <si>
    <t>Мастера 45-49 (13.05.1973)/48</t>
  </si>
  <si>
    <t>Мастера 55-59 (03.04.1964)/57</t>
  </si>
  <si>
    <t>Мастера 40-44 (09.09.1979)/42</t>
  </si>
  <si>
    <t>Мастера 40-44 (19.10.1977)/44</t>
  </si>
  <si>
    <t>Мастера 65-69 (02.12.1952)/68</t>
  </si>
  <si>
    <t>Чемпионат мира ФЖД
ФЖД Армейский жим на максимум
Долгопрудный/Московская область, 19-21 ноября 2021 года</t>
  </si>
  <si>
    <t>Чемпионат мира ФЖД
ФЖД Армейский жим двоеборье
Долгопрудный/Московская область, 19-21 ноября 2021 года</t>
  </si>
  <si>
    <t>Чемпионат мира ФЖД
ФЖД Софт экипировка многослойная жим на максимум с ДК
Долгопрудный/Московская область, 19-21 ноября 2021 года</t>
  </si>
  <si>
    <t>Чемпионат мира ФЖД
ФЖД Софт экипировка однослойная жим на максимум с ДК
Долгопрудный/Московская область, 19-21 ноября 2021 года</t>
  </si>
  <si>
    <t>Чемпионат мира ФЖД
ФЖД Софт экипировка однослойная двоеборье с ДК
Долгопрудный/Московская область, 19-21 ноября 2021 года</t>
  </si>
  <si>
    <t>Чемпионат мира ФЖД
ФЖД Софт экипировка однослойная жим на максимум
Долгопрудный/Московская область, 19-21 ноября 2021 года</t>
  </si>
  <si>
    <t>Чемпионат мира ФЖД
ФЖД Софт экипировка однослойная двоеборье
Долгопрудный/Московская область, 19-21 ноября 2021 года</t>
  </si>
  <si>
    <t>Чемпионат мира ФЖД
ФЖД Военный жим двоеборье 1/2 веса
Долгопрудный/Московская область, 19-21 ноября 2021 года</t>
  </si>
  <si>
    <t>Чемпионат мира ФЖД
ФЖД Военный жим на максимум
Долгопрудный/Московская область, 19-21 ноября 2021 года</t>
  </si>
  <si>
    <t>Чемпионат мира ФЖД
ФЖД Военный жим двоеборье
Долгопрудный/Московская область, 19-21 ноября 2021 года</t>
  </si>
  <si>
    <t>Чемпионат мира ФЖД
ФЖД Любители с ДК жим на максимум
Долгопрудный/Московская область, 19-21 ноября 2021 года</t>
  </si>
  <si>
    <t>Чемпионат мира ФЖД
ФЖД Любители с ДК двоеборье
Долгопрудный/Московская область, 19-21 ноября 2021 года</t>
  </si>
  <si>
    <t>Чемпионат мира ФЖД
ФЖД Любители жим на максимум
Долгопрудный/Московская область, 19-21 ноября 2021 года</t>
  </si>
  <si>
    <t>Чемпионат мира ФЖД
ФЖД Любители двоеборье
Долгопрудный/Московская область, 19-21 ноября 2021 года</t>
  </si>
  <si>
    <t>Многоповторный жим</t>
  </si>
  <si>
    <t>0</t>
  </si>
  <si>
    <t>Хан Д.</t>
  </si>
  <si>
    <t>№</t>
  </si>
  <si>
    <t xml:space="preserve">Орёл </t>
  </si>
  <si>
    <t xml:space="preserve">Москва </t>
  </si>
  <si>
    <t xml:space="preserve">Пермь </t>
  </si>
  <si>
    <t xml:space="preserve">Реутов </t>
  </si>
  <si>
    <t xml:space="preserve">Приозерск </t>
  </si>
  <si>
    <t xml:space="preserve">Долгопрудный </t>
  </si>
  <si>
    <t xml:space="preserve">Калининград </t>
  </si>
  <si>
    <t xml:space="preserve">Уфа </t>
  </si>
  <si>
    <t xml:space="preserve">Сергиев Посад </t>
  </si>
  <si>
    <t xml:space="preserve">Лосино-Петровский </t>
  </si>
  <si>
    <t xml:space="preserve">Монино </t>
  </si>
  <si>
    <t xml:space="preserve">Узловая </t>
  </si>
  <si>
    <t xml:space="preserve">Партизанск </t>
  </si>
  <si>
    <t xml:space="preserve">Соль-Илецк </t>
  </si>
  <si>
    <t xml:space="preserve">Грязовец </t>
  </si>
  <si>
    <t xml:space="preserve">Мга </t>
  </si>
  <si>
    <t xml:space="preserve">Талдом </t>
  </si>
  <si>
    <t xml:space="preserve">Мичуринск </t>
  </si>
  <si>
    <t xml:space="preserve">
Дата рождения/Возраст</t>
  </si>
  <si>
    <t>Возрастная группа</t>
  </si>
  <si>
    <t>O</t>
  </si>
  <si>
    <t>M4</t>
  </si>
  <si>
    <t>M5</t>
  </si>
  <si>
    <t>M2</t>
  </si>
  <si>
    <t>M1</t>
  </si>
  <si>
    <t>M6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</si>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</sst>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30"/>
  <sheetViews>
    <sheetView workbookViewId="0">
      <selection activeCell="A22" sqref="A22:XFD24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1.5" style="6" customWidth="1"/>
    <col min="12" max="12" width="13.5" style="27" customWidth="1"/>
    <col min="13" max="13" width="7.83203125" style="6" bestFit="1" customWidth="1"/>
    <col min="14" max="14" width="9.5" style="6" bestFit="1" customWidth="1"/>
    <col min="15" max="15" width="19.5" style="5" customWidth="1"/>
    <col min="16" max="16384" width="9.1640625" style="3"/>
  </cols>
  <sheetData>
    <row r="1" spans="1:15" s="2" customFormat="1" ht="29" customHeight="1">
      <c r="A1" s="43" t="s">
        <v>198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201</v>
      </c>
      <c r="L3" s="37"/>
      <c r="M3" s="37" t="s">
        <v>1</v>
      </c>
      <c r="N3" s="37" t="s">
        <v>3</v>
      </c>
      <c r="O3" s="39" t="s">
        <v>2</v>
      </c>
    </row>
    <row r="4" spans="1:15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38"/>
      <c r="N4" s="38"/>
      <c r="O4" s="40"/>
    </row>
    <row r="5" spans="1:15" ht="16">
      <c r="A5" s="41" t="s">
        <v>133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>
      <c r="A6" s="8" t="s">
        <v>12</v>
      </c>
      <c r="B6" s="7" t="s">
        <v>57</v>
      </c>
      <c r="C6" s="7" t="s">
        <v>58</v>
      </c>
      <c r="D6" s="7" t="s">
        <v>59</v>
      </c>
      <c r="E6" s="7" t="s">
        <v>225</v>
      </c>
      <c r="F6" s="7" t="s">
        <v>60</v>
      </c>
      <c r="G6" s="10" t="s">
        <v>61</v>
      </c>
      <c r="H6" s="9" t="s">
        <v>61</v>
      </c>
      <c r="I6" s="9" t="s">
        <v>17</v>
      </c>
      <c r="J6" s="8"/>
      <c r="K6" s="8" t="s">
        <v>66</v>
      </c>
      <c r="L6" s="26">
        <v>11</v>
      </c>
      <c r="M6" s="8" t="str">
        <f>"76,0"</f>
        <v>76,0</v>
      </c>
      <c r="N6" s="8" t="str">
        <f>"5586,7598"</f>
        <v>5586,7598</v>
      </c>
      <c r="O6" s="7" t="s">
        <v>73</v>
      </c>
    </row>
    <row r="7" spans="1:15" ht="14" thickBot="1">
      <c r="B7" s="5" t="s">
        <v>13</v>
      </c>
    </row>
    <row r="8" spans="1:15" ht="16">
      <c r="A8" s="41" t="s">
        <v>22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5">
      <c r="A9" s="12" t="s">
        <v>12</v>
      </c>
      <c r="B9" s="11" t="s">
        <v>93</v>
      </c>
      <c r="C9" s="11" t="s">
        <v>94</v>
      </c>
      <c r="D9" s="11" t="s">
        <v>92</v>
      </c>
      <c r="E9" s="11" t="s">
        <v>225</v>
      </c>
      <c r="F9" s="11" t="s">
        <v>205</v>
      </c>
      <c r="G9" s="18" t="s">
        <v>18</v>
      </c>
      <c r="H9" s="17" t="s">
        <v>18</v>
      </c>
      <c r="I9" s="18" t="s">
        <v>52</v>
      </c>
      <c r="J9" s="12"/>
      <c r="K9" s="12" t="s">
        <v>108</v>
      </c>
      <c r="L9" s="28">
        <v>73</v>
      </c>
      <c r="M9" s="12" t="str">
        <f>"140,5"</f>
        <v>140,5</v>
      </c>
      <c r="N9" s="12" t="str">
        <f>"6212,2094"</f>
        <v>6212,2094</v>
      </c>
      <c r="O9" s="11" t="s">
        <v>73</v>
      </c>
    </row>
    <row r="10" spans="1:15">
      <c r="A10" s="14" t="s">
        <v>12</v>
      </c>
      <c r="B10" s="13" t="s">
        <v>146</v>
      </c>
      <c r="C10" s="13" t="s">
        <v>180</v>
      </c>
      <c r="D10" s="13" t="s">
        <v>115</v>
      </c>
      <c r="E10" s="13" t="s">
        <v>226</v>
      </c>
      <c r="F10" s="13" t="s">
        <v>208</v>
      </c>
      <c r="G10" s="19" t="s">
        <v>66</v>
      </c>
      <c r="H10" s="19" t="s">
        <v>67</v>
      </c>
      <c r="I10" s="14"/>
      <c r="J10" s="14"/>
      <c r="K10" s="14" t="s">
        <v>108</v>
      </c>
      <c r="L10" s="29">
        <v>34</v>
      </c>
      <c r="M10" s="14" t="str">
        <f>"86,5"</f>
        <v>86,5</v>
      </c>
      <c r="N10" s="14" t="str">
        <f>"4063,8105"</f>
        <v>4063,8105</v>
      </c>
      <c r="O10" s="13" t="s">
        <v>147</v>
      </c>
    </row>
    <row r="11" spans="1:15">
      <c r="B11" s="5" t="s">
        <v>13</v>
      </c>
    </row>
    <row r="12" spans="1:15" ht="16">
      <c r="A12" s="32" t="s">
        <v>132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5">
      <c r="A13" s="8" t="s">
        <v>12</v>
      </c>
      <c r="B13" s="7" t="s">
        <v>134</v>
      </c>
      <c r="C13" s="7" t="s">
        <v>175</v>
      </c>
      <c r="D13" s="7" t="s">
        <v>135</v>
      </c>
      <c r="E13" s="7" t="s">
        <v>226</v>
      </c>
      <c r="F13" s="7" t="s">
        <v>217</v>
      </c>
      <c r="G13" s="10" t="s">
        <v>19</v>
      </c>
      <c r="H13" s="10" t="s">
        <v>19</v>
      </c>
      <c r="I13" s="10" t="s">
        <v>19</v>
      </c>
      <c r="J13" s="8"/>
      <c r="K13" s="8" t="s">
        <v>52</v>
      </c>
      <c r="L13" s="26">
        <v>35</v>
      </c>
      <c r="M13" s="8" t="str">
        <f>"35,0"</f>
        <v>35,0</v>
      </c>
      <c r="N13" s="8" t="str">
        <f>"1940,6940"</f>
        <v>1940,6940</v>
      </c>
      <c r="O13" s="7" t="s">
        <v>73</v>
      </c>
    </row>
    <row r="14" spans="1:15">
      <c r="B14" s="5" t="s">
        <v>13</v>
      </c>
    </row>
    <row r="15" spans="1:15" ht="16">
      <c r="A15" s="32" t="s">
        <v>109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5">
      <c r="A16" s="12" t="s">
        <v>12</v>
      </c>
      <c r="B16" s="11" t="s">
        <v>136</v>
      </c>
      <c r="C16" s="11" t="s">
        <v>137</v>
      </c>
      <c r="D16" s="11" t="s">
        <v>138</v>
      </c>
      <c r="E16" s="11" t="s">
        <v>225</v>
      </c>
      <c r="F16" s="11" t="s">
        <v>208</v>
      </c>
      <c r="G16" s="17" t="s">
        <v>65</v>
      </c>
      <c r="H16" s="18" t="s">
        <v>19</v>
      </c>
      <c r="I16" s="18" t="s">
        <v>19</v>
      </c>
      <c r="J16" s="12"/>
      <c r="K16" s="12" t="s">
        <v>24</v>
      </c>
      <c r="L16" s="28">
        <v>23</v>
      </c>
      <c r="M16" s="12" t="str">
        <f>"148,0"</f>
        <v>148,0</v>
      </c>
      <c r="N16" s="12" t="str">
        <f>"5746,2932"</f>
        <v>5746,2932</v>
      </c>
      <c r="O16" s="11" t="s">
        <v>139</v>
      </c>
    </row>
    <row r="17" spans="1:15">
      <c r="A17" s="14" t="s">
        <v>53</v>
      </c>
      <c r="B17" s="13" t="s">
        <v>140</v>
      </c>
      <c r="C17" s="13" t="s">
        <v>141</v>
      </c>
      <c r="D17" s="13" t="s">
        <v>110</v>
      </c>
      <c r="E17" s="13" t="s">
        <v>225</v>
      </c>
      <c r="F17" s="13" t="s">
        <v>218</v>
      </c>
      <c r="G17" s="20" t="s">
        <v>15</v>
      </c>
      <c r="H17" s="19" t="s">
        <v>15</v>
      </c>
      <c r="I17" s="20" t="s">
        <v>34</v>
      </c>
      <c r="J17" s="14"/>
      <c r="K17" s="14" t="s">
        <v>24</v>
      </c>
      <c r="L17" s="29">
        <v>15</v>
      </c>
      <c r="M17" s="14" t="str">
        <f>"120,0"</f>
        <v>120,0</v>
      </c>
      <c r="N17" s="14" t="str">
        <f>"4570,7489"</f>
        <v>4570,7489</v>
      </c>
      <c r="O17" s="13" t="s">
        <v>203</v>
      </c>
    </row>
    <row r="18" spans="1:15">
      <c r="B18" s="5" t="s">
        <v>13</v>
      </c>
    </row>
    <row r="19" spans="1:15" ht="16">
      <c r="A19" s="32" t="s">
        <v>38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5">
      <c r="A20" s="8" t="s">
        <v>12</v>
      </c>
      <c r="B20" s="7" t="s">
        <v>148</v>
      </c>
      <c r="C20" s="7" t="s">
        <v>181</v>
      </c>
      <c r="D20" s="7" t="s">
        <v>149</v>
      </c>
      <c r="E20" s="7" t="s">
        <v>227</v>
      </c>
      <c r="F20" s="7" t="s">
        <v>216</v>
      </c>
      <c r="G20" s="9" t="s">
        <v>25</v>
      </c>
      <c r="H20" s="9" t="s">
        <v>71</v>
      </c>
      <c r="I20" s="10" t="s">
        <v>19</v>
      </c>
      <c r="J20" s="8"/>
      <c r="K20" s="8" t="s">
        <v>56</v>
      </c>
      <c r="L20" s="26">
        <v>45</v>
      </c>
      <c r="M20" s="8" t="str">
        <f>"172,5"</f>
        <v>172,5</v>
      </c>
      <c r="N20" s="8" t="str">
        <f>"5618,2707"</f>
        <v>5618,2707</v>
      </c>
      <c r="O20" s="7" t="s">
        <v>73</v>
      </c>
    </row>
    <row r="21" spans="1:15">
      <c r="B21" s="5" t="s">
        <v>13</v>
      </c>
    </row>
    <row r="22" spans="1:15" ht="16">
      <c r="A22" s="32" t="s">
        <v>45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5">
      <c r="A23" s="8" t="s">
        <v>12</v>
      </c>
      <c r="B23" s="7" t="s">
        <v>150</v>
      </c>
      <c r="C23" s="7" t="s">
        <v>182</v>
      </c>
      <c r="D23" s="7" t="s">
        <v>79</v>
      </c>
      <c r="E23" s="7" t="s">
        <v>228</v>
      </c>
      <c r="F23" s="7" t="s">
        <v>216</v>
      </c>
      <c r="G23" s="9" t="s">
        <v>72</v>
      </c>
      <c r="H23" s="9" t="s">
        <v>20</v>
      </c>
      <c r="I23" s="10" t="s">
        <v>42</v>
      </c>
      <c r="J23" s="8"/>
      <c r="K23" s="8" t="s">
        <v>66</v>
      </c>
      <c r="L23" s="26">
        <v>54</v>
      </c>
      <c r="M23" s="8" t="str">
        <f>"194,0"</f>
        <v>194,0</v>
      </c>
      <c r="N23" s="8" t="str">
        <f>"6345,7281"</f>
        <v>6345,7281</v>
      </c>
      <c r="O23" s="7" t="s">
        <v>73</v>
      </c>
    </row>
    <row r="24" spans="1:15">
      <c r="B24" s="5" t="s">
        <v>13</v>
      </c>
    </row>
    <row r="25" spans="1:15" ht="16">
      <c r="A25" s="32" t="s">
        <v>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5">
      <c r="A26" s="8" t="s">
        <v>12</v>
      </c>
      <c r="B26" s="7" t="s">
        <v>142</v>
      </c>
      <c r="C26" s="7" t="s">
        <v>143</v>
      </c>
      <c r="D26" s="7" t="s">
        <v>112</v>
      </c>
      <c r="E26" s="7" t="s">
        <v>225</v>
      </c>
      <c r="F26" s="7" t="s">
        <v>206</v>
      </c>
      <c r="G26" s="9" t="s">
        <v>42</v>
      </c>
      <c r="H26" s="9" t="s">
        <v>48</v>
      </c>
      <c r="I26" s="9" t="s">
        <v>50</v>
      </c>
      <c r="J26" s="8"/>
      <c r="K26" s="8" t="s">
        <v>16</v>
      </c>
      <c r="L26" s="26">
        <v>14</v>
      </c>
      <c r="M26" s="8" t="str">
        <f>"171,5"</f>
        <v>171,5</v>
      </c>
      <c r="N26" s="8" t="str">
        <f>"5827,0802"</f>
        <v>5827,0802</v>
      </c>
      <c r="O26" s="7" t="s">
        <v>73</v>
      </c>
    </row>
    <row r="27" spans="1:15">
      <c r="B27" s="5" t="s">
        <v>13</v>
      </c>
    </row>
    <row r="28" spans="1:15" ht="16">
      <c r="A28" s="32" t="s">
        <v>144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5">
      <c r="A29" s="8" t="s">
        <v>12</v>
      </c>
      <c r="B29" s="7" t="s">
        <v>101</v>
      </c>
      <c r="C29" s="7" t="s">
        <v>183</v>
      </c>
      <c r="D29" s="7" t="s">
        <v>102</v>
      </c>
      <c r="E29" s="7" t="s">
        <v>226</v>
      </c>
      <c r="F29" s="7" t="s">
        <v>206</v>
      </c>
      <c r="G29" s="9" t="s">
        <v>28</v>
      </c>
      <c r="H29" s="8"/>
      <c r="I29" s="8"/>
      <c r="J29" s="8"/>
      <c r="K29" s="8" t="s">
        <v>20</v>
      </c>
      <c r="L29" s="26">
        <v>9</v>
      </c>
      <c r="M29" s="8" t="str">
        <f>"189,0"</f>
        <v>189,0</v>
      </c>
      <c r="N29" s="8" t="str">
        <f>"6064,4373"</f>
        <v>6064,4373</v>
      </c>
      <c r="O29" s="7" t="s">
        <v>73</v>
      </c>
    </row>
    <row r="30" spans="1:15">
      <c r="B30" s="5" t="s">
        <v>13</v>
      </c>
    </row>
  </sheetData>
  <mergeCells count="20"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12:L12"/>
    <mergeCell ref="A15:L15"/>
    <mergeCell ref="A25:L25"/>
    <mergeCell ref="A28:L28"/>
    <mergeCell ref="B3:B4"/>
    <mergeCell ref="K3:L3"/>
    <mergeCell ref="A8:L8"/>
    <mergeCell ref="A19:L19"/>
    <mergeCell ref="A22:L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43" t="s">
        <v>190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91</v>
      </c>
      <c r="L3" s="37" t="s">
        <v>3</v>
      </c>
      <c r="M3" s="39" t="s">
        <v>2</v>
      </c>
    </row>
    <row r="4" spans="1:13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132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2" t="s">
        <v>12</v>
      </c>
      <c r="B6" s="11" t="s">
        <v>134</v>
      </c>
      <c r="C6" s="11" t="s">
        <v>168</v>
      </c>
      <c r="D6" s="11" t="s">
        <v>135</v>
      </c>
      <c r="E6" s="11" t="s">
        <v>225</v>
      </c>
      <c r="F6" s="11" t="s">
        <v>217</v>
      </c>
      <c r="G6" s="17" t="s">
        <v>31</v>
      </c>
      <c r="H6" s="17" t="s">
        <v>28</v>
      </c>
      <c r="I6" s="18" t="s">
        <v>29</v>
      </c>
      <c r="J6" s="12"/>
      <c r="K6" s="12" t="str">
        <f>"180,0"</f>
        <v>180,0</v>
      </c>
      <c r="L6" s="12" t="str">
        <f>"135,7920"</f>
        <v>135,7920</v>
      </c>
      <c r="M6" s="11" t="s">
        <v>73</v>
      </c>
    </row>
    <row r="7" spans="1:13">
      <c r="A7" s="14" t="s">
        <v>12</v>
      </c>
      <c r="B7" s="13" t="s">
        <v>134</v>
      </c>
      <c r="C7" s="13" t="s">
        <v>175</v>
      </c>
      <c r="D7" s="13" t="s">
        <v>135</v>
      </c>
      <c r="E7" s="13" t="s">
        <v>226</v>
      </c>
      <c r="F7" s="13" t="s">
        <v>217</v>
      </c>
      <c r="G7" s="19" t="s">
        <v>31</v>
      </c>
      <c r="H7" s="19" t="s">
        <v>28</v>
      </c>
      <c r="I7" s="20" t="s">
        <v>29</v>
      </c>
      <c r="J7" s="14"/>
      <c r="K7" s="14" t="str">
        <f>"180,0"</f>
        <v>180,0</v>
      </c>
      <c r="L7" s="14" t="str">
        <f>"183,3192"</f>
        <v>183,3192</v>
      </c>
      <c r="M7" s="13" t="s">
        <v>73</v>
      </c>
    </row>
    <row r="8" spans="1:13">
      <c r="B8" s="5" t="s">
        <v>13</v>
      </c>
    </row>
    <row r="9" spans="1:13" ht="16">
      <c r="A9" s="32" t="s">
        <v>38</v>
      </c>
      <c r="B9" s="32"/>
      <c r="C9" s="32"/>
      <c r="D9" s="32"/>
      <c r="E9" s="32"/>
      <c r="F9" s="32"/>
      <c r="G9" s="32"/>
      <c r="H9" s="32"/>
      <c r="I9" s="32"/>
      <c r="J9" s="32"/>
    </row>
    <row r="10" spans="1:13">
      <c r="A10" s="8" t="s">
        <v>12</v>
      </c>
      <c r="B10" s="7" t="s">
        <v>169</v>
      </c>
      <c r="C10" s="7" t="s">
        <v>170</v>
      </c>
      <c r="D10" s="7" t="s">
        <v>96</v>
      </c>
      <c r="E10" s="7" t="s">
        <v>225</v>
      </c>
      <c r="F10" s="7" t="s">
        <v>214</v>
      </c>
      <c r="G10" s="9" t="s">
        <v>78</v>
      </c>
      <c r="H10" s="9" t="s">
        <v>37</v>
      </c>
      <c r="I10" s="10" t="s">
        <v>104</v>
      </c>
      <c r="J10" s="8"/>
      <c r="K10" s="8" t="str">
        <f>"205,0"</f>
        <v>205,0</v>
      </c>
      <c r="L10" s="8" t="str">
        <f>"131,0155"</f>
        <v>131,0155</v>
      </c>
      <c r="M10" s="7" t="s">
        <v>73</v>
      </c>
    </row>
    <row r="11" spans="1:13">
      <c r="B11" s="5" t="s">
        <v>13</v>
      </c>
    </row>
    <row r="12" spans="1:13" ht="16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3">
      <c r="A13" s="8" t="s">
        <v>12</v>
      </c>
      <c r="B13" s="7" t="s">
        <v>163</v>
      </c>
      <c r="C13" s="7" t="s">
        <v>176</v>
      </c>
      <c r="D13" s="7" t="s">
        <v>164</v>
      </c>
      <c r="E13" s="7" t="s">
        <v>226</v>
      </c>
      <c r="F13" s="7" t="s">
        <v>206</v>
      </c>
      <c r="G13" s="9" t="s">
        <v>27</v>
      </c>
      <c r="H13" s="10" t="s">
        <v>31</v>
      </c>
      <c r="I13" s="10" t="s">
        <v>31</v>
      </c>
      <c r="J13" s="8"/>
      <c r="K13" s="8" t="str">
        <f>"160,0"</f>
        <v>160,0</v>
      </c>
      <c r="L13" s="8" t="str">
        <f>"128,1960"</f>
        <v>128,1960</v>
      </c>
      <c r="M13" s="7" t="s">
        <v>73</v>
      </c>
    </row>
    <row r="14" spans="1:13">
      <c r="B14" s="5" t="s">
        <v>13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83203125" style="5" customWidth="1"/>
    <col min="14" max="16384" width="9.1640625" style="3"/>
  </cols>
  <sheetData>
    <row r="1" spans="1:13" s="2" customFormat="1" ht="29" customHeight="1">
      <c r="A1" s="43" t="s">
        <v>192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91</v>
      </c>
      <c r="L3" s="37" t="s">
        <v>3</v>
      </c>
      <c r="M3" s="39" t="s">
        <v>2</v>
      </c>
    </row>
    <row r="4" spans="1:13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12</v>
      </c>
      <c r="B6" s="7" t="s">
        <v>163</v>
      </c>
      <c r="C6" s="7" t="s">
        <v>176</v>
      </c>
      <c r="D6" s="7" t="s">
        <v>164</v>
      </c>
      <c r="E6" s="7" t="s">
        <v>226</v>
      </c>
      <c r="F6" s="7" t="s">
        <v>206</v>
      </c>
      <c r="G6" s="9" t="s">
        <v>27</v>
      </c>
      <c r="H6" s="10" t="s">
        <v>31</v>
      </c>
      <c r="I6" s="10" t="s">
        <v>31</v>
      </c>
      <c r="J6" s="8"/>
      <c r="K6" s="8" t="str">
        <f>"160,0"</f>
        <v>160,0</v>
      </c>
      <c r="L6" s="8" t="str">
        <f>"128,1960"</f>
        <v>128,1960</v>
      </c>
      <c r="M6" s="7" t="s">
        <v>73</v>
      </c>
    </row>
    <row r="7" spans="1:13">
      <c r="B7" s="5" t="s">
        <v>13</v>
      </c>
    </row>
    <row r="8" spans="1:13" ht="16">
      <c r="A8" s="32" t="s">
        <v>127</v>
      </c>
      <c r="B8" s="32"/>
      <c r="C8" s="32"/>
      <c r="D8" s="32"/>
      <c r="E8" s="32"/>
      <c r="F8" s="32"/>
      <c r="G8" s="32"/>
      <c r="H8" s="32"/>
      <c r="I8" s="32"/>
      <c r="J8" s="32"/>
    </row>
    <row r="9" spans="1:13">
      <c r="A9" s="8" t="s">
        <v>12</v>
      </c>
      <c r="B9" s="7" t="s">
        <v>165</v>
      </c>
      <c r="C9" s="7" t="s">
        <v>166</v>
      </c>
      <c r="D9" s="7" t="s">
        <v>167</v>
      </c>
      <c r="E9" s="7" t="s">
        <v>225</v>
      </c>
      <c r="F9" s="7" t="s">
        <v>221</v>
      </c>
      <c r="G9" s="9" t="s">
        <v>46</v>
      </c>
      <c r="H9" s="9" t="s">
        <v>51</v>
      </c>
      <c r="I9" s="9" t="s">
        <v>49</v>
      </c>
      <c r="J9" s="8"/>
      <c r="K9" s="8" t="str">
        <f>"300,0"</f>
        <v>300,0</v>
      </c>
      <c r="L9" s="8" t="str">
        <f>"174,1800"</f>
        <v>174,1800</v>
      </c>
      <c r="M9" s="7" t="s">
        <v>73</v>
      </c>
    </row>
    <row r="10" spans="1:13">
      <c r="B10" s="5" t="s">
        <v>13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43" t="s">
        <v>189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91</v>
      </c>
      <c r="L3" s="37" t="s">
        <v>3</v>
      </c>
      <c r="M3" s="39" t="s">
        <v>2</v>
      </c>
    </row>
    <row r="4" spans="1:13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132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2" t="s">
        <v>12</v>
      </c>
      <c r="B6" s="11" t="s">
        <v>134</v>
      </c>
      <c r="C6" s="11" t="s">
        <v>168</v>
      </c>
      <c r="D6" s="11" t="s">
        <v>135</v>
      </c>
      <c r="E6" s="11" t="s">
        <v>225</v>
      </c>
      <c r="F6" s="11" t="s">
        <v>217</v>
      </c>
      <c r="G6" s="18" t="s">
        <v>36</v>
      </c>
      <c r="H6" s="17" t="s">
        <v>30</v>
      </c>
      <c r="I6" s="17" t="s">
        <v>40</v>
      </c>
      <c r="J6" s="12"/>
      <c r="K6" s="12" t="str">
        <f>"210,0"</f>
        <v>210,0</v>
      </c>
      <c r="L6" s="12" t="str">
        <f>"158,4240"</f>
        <v>158,4240</v>
      </c>
      <c r="M6" s="11" t="s">
        <v>73</v>
      </c>
    </row>
    <row r="7" spans="1:13">
      <c r="A7" s="14" t="s">
        <v>12</v>
      </c>
      <c r="B7" s="13" t="s">
        <v>134</v>
      </c>
      <c r="C7" s="13" t="s">
        <v>175</v>
      </c>
      <c r="D7" s="13" t="s">
        <v>135</v>
      </c>
      <c r="E7" s="13" t="s">
        <v>226</v>
      </c>
      <c r="F7" s="13" t="s">
        <v>217</v>
      </c>
      <c r="G7" s="20" t="s">
        <v>36</v>
      </c>
      <c r="H7" s="19" t="s">
        <v>30</v>
      </c>
      <c r="I7" s="19" t="s">
        <v>40</v>
      </c>
      <c r="J7" s="14"/>
      <c r="K7" s="14" t="str">
        <f>"210,0"</f>
        <v>210,0</v>
      </c>
      <c r="L7" s="14" t="str">
        <f>"213,8724"</f>
        <v>213,8724</v>
      </c>
      <c r="M7" s="13" t="s">
        <v>73</v>
      </c>
    </row>
    <row r="8" spans="1:13">
      <c r="B8" s="5" t="s">
        <v>13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6640625" style="6" customWidth="1"/>
    <col min="13" max="13" width="18.83203125" style="5" customWidth="1"/>
    <col min="14" max="16384" width="9.1640625" style="3"/>
  </cols>
  <sheetData>
    <row r="1" spans="1:13" s="2" customFormat="1" ht="29" customHeight="1">
      <c r="A1" s="43" t="s">
        <v>187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111</v>
      </c>
      <c r="H3" s="37"/>
      <c r="I3" s="37"/>
      <c r="J3" s="37"/>
      <c r="K3" s="37" t="s">
        <v>91</v>
      </c>
      <c r="L3" s="37" t="s">
        <v>3</v>
      </c>
      <c r="M3" s="39" t="s">
        <v>2</v>
      </c>
    </row>
    <row r="4" spans="1:13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132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12</v>
      </c>
      <c r="B6" s="7" t="s">
        <v>171</v>
      </c>
      <c r="C6" s="7" t="s">
        <v>172</v>
      </c>
      <c r="D6" s="7" t="s">
        <v>120</v>
      </c>
      <c r="E6" s="7" t="s">
        <v>231</v>
      </c>
      <c r="F6" s="7" t="s">
        <v>222</v>
      </c>
      <c r="G6" s="10" t="s">
        <v>56</v>
      </c>
      <c r="H6" s="9" t="s">
        <v>66</v>
      </c>
      <c r="I6" s="9" t="s">
        <v>67</v>
      </c>
      <c r="J6" s="8"/>
      <c r="K6" s="8" t="str">
        <f>"52,5"</f>
        <v>52,5</v>
      </c>
      <c r="L6" s="8" t="str">
        <f>"71,3024"</f>
        <v>71,3024</v>
      </c>
      <c r="M6" s="7" t="s">
        <v>73</v>
      </c>
    </row>
    <row r="7" spans="1:13">
      <c r="B7" s="5" t="s">
        <v>13</v>
      </c>
    </row>
    <row r="8" spans="1:13" ht="16">
      <c r="A8" s="32" t="s">
        <v>127</v>
      </c>
      <c r="B8" s="32"/>
      <c r="C8" s="32"/>
      <c r="D8" s="32"/>
      <c r="E8" s="32"/>
      <c r="F8" s="32"/>
      <c r="G8" s="32"/>
      <c r="H8" s="32"/>
      <c r="I8" s="32"/>
      <c r="J8" s="32"/>
    </row>
    <row r="9" spans="1:13">
      <c r="A9" s="12" t="s">
        <v>12</v>
      </c>
      <c r="B9" s="11" t="s">
        <v>113</v>
      </c>
      <c r="C9" s="11" t="s">
        <v>114</v>
      </c>
      <c r="D9" s="11" t="s">
        <v>100</v>
      </c>
      <c r="E9" s="11" t="s">
        <v>225</v>
      </c>
      <c r="F9" s="11" t="s">
        <v>206</v>
      </c>
      <c r="G9" s="17" t="s">
        <v>25</v>
      </c>
      <c r="H9" s="17" t="s">
        <v>65</v>
      </c>
      <c r="I9" s="17" t="s">
        <v>19</v>
      </c>
      <c r="J9" s="12"/>
      <c r="K9" s="12" t="str">
        <f>"130,0"</f>
        <v>130,0</v>
      </c>
      <c r="L9" s="12" t="str">
        <f>"75,8420"</f>
        <v>75,8420</v>
      </c>
      <c r="M9" s="11" t="s">
        <v>73</v>
      </c>
    </row>
    <row r="10" spans="1:13">
      <c r="A10" s="14" t="s">
        <v>12</v>
      </c>
      <c r="B10" s="13" t="s">
        <v>113</v>
      </c>
      <c r="C10" s="13" t="s">
        <v>173</v>
      </c>
      <c r="D10" s="13" t="s">
        <v>100</v>
      </c>
      <c r="E10" s="13" t="s">
        <v>12</v>
      </c>
      <c r="F10" s="13" t="s">
        <v>206</v>
      </c>
      <c r="G10" s="19" t="s">
        <v>25</v>
      </c>
      <c r="H10" s="19" t="s">
        <v>65</v>
      </c>
      <c r="I10" s="19" t="s">
        <v>19</v>
      </c>
      <c r="J10" s="14"/>
      <c r="K10" s="14" t="str">
        <f>"130,0"</f>
        <v>130,0</v>
      </c>
      <c r="L10" s="14" t="str">
        <f>"76,2212"</f>
        <v>76,2212</v>
      </c>
      <c r="M10" s="13" t="s">
        <v>73</v>
      </c>
    </row>
    <row r="11" spans="1:13">
      <c r="B11" s="5" t="s">
        <v>13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6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3" t="s">
        <v>195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91</v>
      </c>
      <c r="L3" s="37" t="s">
        <v>3</v>
      </c>
      <c r="M3" s="39" t="s">
        <v>2</v>
      </c>
    </row>
    <row r="4" spans="1:13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38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2" t="s">
        <v>12</v>
      </c>
      <c r="B6" s="11" t="s">
        <v>116</v>
      </c>
      <c r="C6" s="11" t="s">
        <v>117</v>
      </c>
      <c r="D6" s="11" t="s">
        <v>118</v>
      </c>
      <c r="E6" s="11" t="s">
        <v>225</v>
      </c>
      <c r="F6" s="11" t="s">
        <v>205</v>
      </c>
      <c r="G6" s="17" t="s">
        <v>31</v>
      </c>
      <c r="H6" s="17" t="s">
        <v>35</v>
      </c>
      <c r="I6" s="18" t="s">
        <v>32</v>
      </c>
      <c r="J6" s="12"/>
      <c r="K6" s="12" t="str">
        <f>"175,0"</f>
        <v>175,0</v>
      </c>
      <c r="L6" s="12" t="str">
        <f>"113,1025"</f>
        <v>113,1025</v>
      </c>
      <c r="M6" s="11" t="s">
        <v>119</v>
      </c>
    </row>
    <row r="7" spans="1:13">
      <c r="A7" s="16" t="s">
        <v>53</v>
      </c>
      <c r="B7" s="15" t="s">
        <v>153</v>
      </c>
      <c r="C7" s="15" t="s">
        <v>154</v>
      </c>
      <c r="D7" s="15" t="s">
        <v>103</v>
      </c>
      <c r="E7" s="15" t="s">
        <v>225</v>
      </c>
      <c r="F7" s="15" t="s">
        <v>205</v>
      </c>
      <c r="G7" s="21" t="s">
        <v>35</v>
      </c>
      <c r="H7" s="22" t="s">
        <v>33</v>
      </c>
      <c r="I7" s="22" t="s">
        <v>33</v>
      </c>
      <c r="J7" s="16"/>
      <c r="K7" s="16" t="str">
        <f>"175,0"</f>
        <v>175,0</v>
      </c>
      <c r="L7" s="16" t="str">
        <f>"111,7200"</f>
        <v>111,7200</v>
      </c>
      <c r="M7" s="15" t="s">
        <v>73</v>
      </c>
    </row>
    <row r="8" spans="1:13">
      <c r="A8" s="16" t="s">
        <v>54</v>
      </c>
      <c r="B8" s="15" t="s">
        <v>155</v>
      </c>
      <c r="C8" s="15" t="s">
        <v>156</v>
      </c>
      <c r="D8" s="15" t="s">
        <v>157</v>
      </c>
      <c r="E8" s="15" t="s">
        <v>225</v>
      </c>
      <c r="F8" s="15" t="s">
        <v>205</v>
      </c>
      <c r="G8" s="21" t="s">
        <v>21</v>
      </c>
      <c r="H8" s="21" t="s">
        <v>50</v>
      </c>
      <c r="I8" s="21" t="s">
        <v>27</v>
      </c>
      <c r="J8" s="16"/>
      <c r="K8" s="16" t="str">
        <f>"160,0"</f>
        <v>160,0</v>
      </c>
      <c r="L8" s="16" t="str">
        <f>"102,8480"</f>
        <v>102,8480</v>
      </c>
      <c r="M8" s="15" t="s">
        <v>95</v>
      </c>
    </row>
    <row r="9" spans="1:13">
      <c r="A9" s="14" t="s">
        <v>12</v>
      </c>
      <c r="B9" s="13" t="s">
        <v>84</v>
      </c>
      <c r="C9" s="13" t="s">
        <v>158</v>
      </c>
      <c r="D9" s="13" t="s">
        <v>85</v>
      </c>
      <c r="E9" s="13" t="s">
        <v>231</v>
      </c>
      <c r="F9" s="13" t="s">
        <v>211</v>
      </c>
      <c r="G9" s="19" t="s">
        <v>64</v>
      </c>
      <c r="H9" s="19" t="s">
        <v>159</v>
      </c>
      <c r="I9" s="14"/>
      <c r="J9" s="14"/>
      <c r="K9" s="14" t="str">
        <f>"121,0"</f>
        <v>121,0</v>
      </c>
      <c r="L9" s="14" t="str">
        <f>"160,4946"</f>
        <v>160,4946</v>
      </c>
      <c r="M9" s="13" t="s">
        <v>73</v>
      </c>
    </row>
    <row r="10" spans="1:13">
      <c r="B10" s="5" t="s">
        <v>13</v>
      </c>
    </row>
    <row r="11" spans="1:13" ht="16">
      <c r="A11" s="32" t="s">
        <v>45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3">
      <c r="A12" s="8" t="s">
        <v>12</v>
      </c>
      <c r="B12" s="7" t="s">
        <v>87</v>
      </c>
      <c r="C12" s="7" t="s">
        <v>177</v>
      </c>
      <c r="D12" s="7" t="s">
        <v>88</v>
      </c>
      <c r="E12" s="7" t="s">
        <v>230</v>
      </c>
      <c r="F12" s="7" t="s">
        <v>207</v>
      </c>
      <c r="G12" s="9" t="s">
        <v>64</v>
      </c>
      <c r="H12" s="9" t="s">
        <v>69</v>
      </c>
      <c r="I12" s="9" t="s">
        <v>25</v>
      </c>
      <c r="J12" s="8"/>
      <c r="K12" s="8" t="str">
        <f>"120,0"</f>
        <v>120,0</v>
      </c>
      <c r="L12" s="8" t="str">
        <f>"119,3151"</f>
        <v>119,3151</v>
      </c>
      <c r="M12" s="7" t="s">
        <v>73</v>
      </c>
    </row>
    <row r="13" spans="1:13">
      <c r="B13" s="5" t="s">
        <v>13</v>
      </c>
    </row>
    <row r="14" spans="1:13" ht="16">
      <c r="A14" s="32" t="s">
        <v>10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3">
      <c r="A15" s="8" t="s">
        <v>12</v>
      </c>
      <c r="B15" s="7" t="s">
        <v>89</v>
      </c>
      <c r="C15" s="7" t="s">
        <v>178</v>
      </c>
      <c r="D15" s="7" t="s">
        <v>90</v>
      </c>
      <c r="E15" s="7" t="s">
        <v>230</v>
      </c>
      <c r="F15" s="7" t="s">
        <v>211</v>
      </c>
      <c r="G15" s="9" t="s">
        <v>41</v>
      </c>
      <c r="H15" s="9" t="s">
        <v>43</v>
      </c>
      <c r="I15" s="10" t="s">
        <v>21</v>
      </c>
      <c r="J15" s="8"/>
      <c r="K15" s="8" t="str">
        <f>"145,0"</f>
        <v>145,0</v>
      </c>
      <c r="L15" s="8" t="str">
        <f>"136,5770"</f>
        <v>136,5770</v>
      </c>
      <c r="M15" s="7" t="s">
        <v>73</v>
      </c>
    </row>
    <row r="16" spans="1:13">
      <c r="B16" s="5" t="s">
        <v>13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1:J11"/>
    <mergeCell ref="A14:J14"/>
    <mergeCell ref="B3:B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14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2.33203125" style="6" customWidth="1"/>
    <col min="12" max="12" width="10.5" style="27" customWidth="1"/>
    <col min="13" max="13" width="7.83203125" style="6" bestFit="1" customWidth="1"/>
    <col min="14" max="14" width="9.5" style="6" bestFit="1" customWidth="1"/>
    <col min="15" max="15" width="19.6640625" style="5" customWidth="1"/>
    <col min="16" max="16384" width="9.1640625" style="3"/>
  </cols>
  <sheetData>
    <row r="1" spans="1:15" s="2" customFormat="1" ht="29" customHeight="1">
      <c r="A1" s="43" t="s">
        <v>200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201</v>
      </c>
      <c r="L3" s="37"/>
      <c r="M3" s="37" t="s">
        <v>1</v>
      </c>
      <c r="N3" s="37" t="s">
        <v>3</v>
      </c>
      <c r="O3" s="39" t="s">
        <v>2</v>
      </c>
    </row>
    <row r="4" spans="1:15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38"/>
      <c r="N4" s="38"/>
      <c r="O4" s="40"/>
    </row>
    <row r="5" spans="1:15" ht="16">
      <c r="A5" s="41" t="s">
        <v>38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>
      <c r="A6" s="8" t="s">
        <v>12</v>
      </c>
      <c r="B6" s="7" t="s">
        <v>121</v>
      </c>
      <c r="C6" s="7" t="s">
        <v>122</v>
      </c>
      <c r="D6" s="7" t="s">
        <v>74</v>
      </c>
      <c r="E6" s="7" t="s">
        <v>225</v>
      </c>
      <c r="F6" s="7" t="s">
        <v>219</v>
      </c>
      <c r="G6" s="9" t="s">
        <v>21</v>
      </c>
      <c r="H6" s="9" t="s">
        <v>44</v>
      </c>
      <c r="I6" s="9" t="s">
        <v>27</v>
      </c>
      <c r="J6" s="8"/>
      <c r="K6" s="8" t="s">
        <v>62</v>
      </c>
      <c r="L6" s="26">
        <v>30</v>
      </c>
      <c r="M6" s="8" t="str">
        <f>"190,0"</f>
        <v>190,0</v>
      </c>
      <c r="N6" s="8" t="str">
        <f>"7118,3047"</f>
        <v>7118,3047</v>
      </c>
      <c r="O6" s="7" t="s">
        <v>73</v>
      </c>
    </row>
    <row r="7" spans="1:15">
      <c r="B7" s="5" t="s">
        <v>13</v>
      </c>
    </row>
    <row r="8" spans="1:15" ht="16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5">
      <c r="A9" s="12" t="s">
        <v>12</v>
      </c>
      <c r="B9" s="11" t="s">
        <v>123</v>
      </c>
      <c r="C9" s="11" t="s">
        <v>124</v>
      </c>
      <c r="D9" s="11" t="s">
        <v>77</v>
      </c>
      <c r="E9" s="11" t="s">
        <v>225</v>
      </c>
      <c r="F9" s="11" t="s">
        <v>206</v>
      </c>
      <c r="G9" s="17" t="s">
        <v>41</v>
      </c>
      <c r="H9" s="17" t="s">
        <v>20</v>
      </c>
      <c r="I9" s="18" t="s">
        <v>42</v>
      </c>
      <c r="J9" s="12"/>
      <c r="K9" s="12" t="s">
        <v>14</v>
      </c>
      <c r="L9" s="28">
        <v>18</v>
      </c>
      <c r="M9" s="12" t="str">
        <f>"158,0"</f>
        <v>158,0</v>
      </c>
      <c r="N9" s="12" t="str">
        <f>"5585,7678"</f>
        <v>5585,7678</v>
      </c>
      <c r="O9" s="11" t="s">
        <v>73</v>
      </c>
    </row>
    <row r="10" spans="1:15">
      <c r="A10" s="14" t="s">
        <v>12</v>
      </c>
      <c r="B10" s="13" t="s">
        <v>125</v>
      </c>
      <c r="C10" s="13" t="s">
        <v>185</v>
      </c>
      <c r="D10" s="13" t="s">
        <v>126</v>
      </c>
      <c r="E10" s="13" t="s">
        <v>229</v>
      </c>
      <c r="F10" s="13" t="s">
        <v>220</v>
      </c>
      <c r="G10" s="19" t="s">
        <v>27</v>
      </c>
      <c r="H10" s="19" t="s">
        <v>31</v>
      </c>
      <c r="I10" s="20" t="s">
        <v>35</v>
      </c>
      <c r="J10" s="14"/>
      <c r="K10" s="14" t="s">
        <v>14</v>
      </c>
      <c r="L10" s="29">
        <v>29</v>
      </c>
      <c r="M10" s="14" t="str">
        <f>"199,0"</f>
        <v>199,0</v>
      </c>
      <c r="N10" s="14" t="str">
        <f>"7367,7001"</f>
        <v>7367,7001</v>
      </c>
      <c r="O10" s="13" t="s">
        <v>73</v>
      </c>
    </row>
    <row r="11" spans="1:15" ht="14" thickBot="1">
      <c r="B11" s="5" t="s">
        <v>13</v>
      </c>
    </row>
    <row r="12" spans="1:15" ht="16">
      <c r="A12" s="41" t="s">
        <v>10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5">
      <c r="A13" s="8" t="s">
        <v>12</v>
      </c>
      <c r="B13" s="7" t="s">
        <v>130</v>
      </c>
      <c r="C13" s="7" t="s">
        <v>131</v>
      </c>
      <c r="D13" s="7" t="s">
        <v>99</v>
      </c>
      <c r="E13" s="7" t="s">
        <v>225</v>
      </c>
      <c r="F13" s="7" t="s">
        <v>210</v>
      </c>
      <c r="G13" s="9" t="s">
        <v>25</v>
      </c>
      <c r="H13" s="9" t="s">
        <v>65</v>
      </c>
      <c r="I13" s="10" t="s">
        <v>19</v>
      </c>
      <c r="J13" s="8"/>
      <c r="K13" s="8" t="s">
        <v>63</v>
      </c>
      <c r="L13" s="26">
        <v>46</v>
      </c>
      <c r="M13" s="8" t="str">
        <f>"171,0"</f>
        <v>171,0</v>
      </c>
      <c r="N13" s="8" t="str">
        <f>"5571,2587"</f>
        <v>5571,2587</v>
      </c>
      <c r="O13" s="7" t="s">
        <v>73</v>
      </c>
    </row>
    <row r="14" spans="1:15">
      <c r="B14" s="5" t="s">
        <v>13</v>
      </c>
    </row>
  </sheetData>
  <mergeCells count="15">
    <mergeCell ref="A12:L12"/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8:L8"/>
    <mergeCell ref="B3:B4"/>
    <mergeCell ref="K3:L3"/>
    <mergeCell ref="M3:M4"/>
    <mergeCell ref="N3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1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9" width="5.5" style="6" customWidth="1"/>
    <col min="10" max="10" width="4.83203125" style="6" customWidth="1"/>
    <col min="11" max="11" width="12.33203125" style="6" customWidth="1"/>
    <col min="12" max="12" width="12.83203125" style="27" customWidth="1"/>
    <col min="13" max="13" width="7.83203125" style="6" bestFit="1" customWidth="1"/>
    <col min="14" max="14" width="10.5" style="6" bestFit="1" customWidth="1"/>
    <col min="15" max="15" width="15.5" style="5" bestFit="1" customWidth="1"/>
    <col min="16" max="16384" width="9.1640625" style="3"/>
  </cols>
  <sheetData>
    <row r="1" spans="1:15" s="2" customFormat="1" ht="29" customHeight="1">
      <c r="A1" s="43" t="s">
        <v>191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201</v>
      </c>
      <c r="L3" s="37"/>
      <c r="M3" s="37" t="s">
        <v>1</v>
      </c>
      <c r="N3" s="37" t="s">
        <v>3</v>
      </c>
      <c r="O3" s="39" t="s">
        <v>2</v>
      </c>
    </row>
    <row r="4" spans="1:15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38"/>
      <c r="N4" s="38"/>
      <c r="O4" s="40"/>
    </row>
    <row r="5" spans="1:15" ht="16">
      <c r="A5" s="41" t="s">
        <v>132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>
      <c r="A6" s="12" t="s">
        <v>12</v>
      </c>
      <c r="B6" s="11" t="s">
        <v>134</v>
      </c>
      <c r="C6" s="11" t="s">
        <v>168</v>
      </c>
      <c r="D6" s="11" t="s">
        <v>135</v>
      </c>
      <c r="E6" s="11" t="s">
        <v>225</v>
      </c>
      <c r="F6" s="11" t="s">
        <v>217</v>
      </c>
      <c r="G6" s="17" t="s">
        <v>31</v>
      </c>
      <c r="H6" s="17" t="s">
        <v>28</v>
      </c>
      <c r="I6" s="18" t="s">
        <v>29</v>
      </c>
      <c r="J6" s="12"/>
      <c r="K6" s="12" t="s">
        <v>52</v>
      </c>
      <c r="L6" s="28">
        <v>86</v>
      </c>
      <c r="M6" s="12" t="str">
        <f>"266,0"</f>
        <v>266,0</v>
      </c>
      <c r="N6" s="12" t="str">
        <f>"11558,1626"</f>
        <v>11558,1626</v>
      </c>
      <c r="O6" s="11" t="s">
        <v>73</v>
      </c>
    </row>
    <row r="7" spans="1:15">
      <c r="A7" s="14" t="s">
        <v>12</v>
      </c>
      <c r="B7" s="13" t="s">
        <v>134</v>
      </c>
      <c r="C7" s="13" t="s">
        <v>175</v>
      </c>
      <c r="D7" s="13" t="s">
        <v>135</v>
      </c>
      <c r="E7" s="13" t="s">
        <v>226</v>
      </c>
      <c r="F7" s="13" t="s">
        <v>217</v>
      </c>
      <c r="G7" s="19" t="s">
        <v>31</v>
      </c>
      <c r="H7" s="19" t="s">
        <v>28</v>
      </c>
      <c r="I7" s="20" t="s">
        <v>29</v>
      </c>
      <c r="J7" s="14"/>
      <c r="K7" s="14" t="s">
        <v>52</v>
      </c>
      <c r="L7" s="29">
        <v>86</v>
      </c>
      <c r="M7" s="14" t="str">
        <f>"266,0"</f>
        <v>266,0</v>
      </c>
      <c r="N7" s="14" t="str">
        <f>"11558,1626"</f>
        <v>11558,1626</v>
      </c>
      <c r="O7" s="13" t="s">
        <v>73</v>
      </c>
    </row>
    <row r="8" spans="1:15">
      <c r="B8" s="5" t="s">
        <v>13</v>
      </c>
    </row>
    <row r="9" spans="1:15" ht="16">
      <c r="A9" s="32" t="s">
        <v>38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5">
      <c r="A10" s="8" t="s">
        <v>12</v>
      </c>
      <c r="B10" s="7" t="s">
        <v>169</v>
      </c>
      <c r="C10" s="7" t="s">
        <v>170</v>
      </c>
      <c r="D10" s="7" t="s">
        <v>96</v>
      </c>
      <c r="E10" s="7" t="s">
        <v>225</v>
      </c>
      <c r="F10" s="7" t="s">
        <v>214</v>
      </c>
      <c r="G10" s="9" t="s">
        <v>78</v>
      </c>
      <c r="H10" s="9" t="s">
        <v>37</v>
      </c>
      <c r="I10" s="10" t="s">
        <v>104</v>
      </c>
      <c r="J10" s="8"/>
      <c r="K10" s="8" t="s">
        <v>62</v>
      </c>
      <c r="L10" s="26">
        <v>42</v>
      </c>
      <c r="M10" s="8" t="str">
        <f>"247,0"</f>
        <v>247,0</v>
      </c>
      <c r="N10" s="8" t="str">
        <f>"9328,9429"</f>
        <v>9328,9429</v>
      </c>
      <c r="O10" s="7" t="s">
        <v>73</v>
      </c>
    </row>
    <row r="11" spans="1:15">
      <c r="B11" s="5" t="s">
        <v>13</v>
      </c>
    </row>
  </sheetData>
  <mergeCells count="14"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9:L9"/>
    <mergeCell ref="B3:B4"/>
    <mergeCell ref="K3:L3"/>
    <mergeCell ref="M3:M4"/>
    <mergeCell ref="N3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7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19.33203125" style="5" bestFit="1" customWidth="1"/>
    <col min="7" max="10" width="5.5" style="6" customWidth="1"/>
    <col min="11" max="11" width="9.6640625" style="6" customWidth="1"/>
    <col min="12" max="12" width="14" style="27" customWidth="1"/>
    <col min="13" max="13" width="7.83203125" style="6" bestFit="1" customWidth="1"/>
    <col min="14" max="14" width="10.5" style="6" bestFit="1" customWidth="1"/>
    <col min="15" max="15" width="15.5" style="5" bestFit="1" customWidth="1"/>
    <col min="16" max="16384" width="9.1640625" style="3"/>
  </cols>
  <sheetData>
    <row r="1" spans="1:15" s="2" customFormat="1" ht="29" customHeight="1">
      <c r="A1" s="43" t="s">
        <v>193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201</v>
      </c>
      <c r="L3" s="37"/>
      <c r="M3" s="37" t="s">
        <v>1</v>
      </c>
      <c r="N3" s="37" t="s">
        <v>3</v>
      </c>
      <c r="O3" s="39" t="s">
        <v>2</v>
      </c>
    </row>
    <row r="4" spans="1:15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38"/>
      <c r="N4" s="38"/>
      <c r="O4" s="40"/>
    </row>
    <row r="5" spans="1:15" ht="16">
      <c r="A5" s="41" t="s">
        <v>38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>
      <c r="A6" s="8" t="s">
        <v>12</v>
      </c>
      <c r="B6" s="7" t="s">
        <v>160</v>
      </c>
      <c r="C6" s="7" t="s">
        <v>161</v>
      </c>
      <c r="D6" s="7" t="s">
        <v>39</v>
      </c>
      <c r="E6" s="7" t="str">
        <f>"0,6395"</f>
        <v>0,6395</v>
      </c>
      <c r="F6" s="7" t="s">
        <v>213</v>
      </c>
      <c r="G6" s="9" t="s">
        <v>11</v>
      </c>
      <c r="H6" s="9" t="s">
        <v>46</v>
      </c>
      <c r="I6" s="9" t="s">
        <v>47</v>
      </c>
      <c r="J6" s="10" t="s">
        <v>162</v>
      </c>
      <c r="K6" s="8" t="s">
        <v>62</v>
      </c>
      <c r="L6" s="26">
        <v>122</v>
      </c>
      <c r="M6" s="8" t="str">
        <f>"407,0"</f>
        <v>407,0</v>
      </c>
      <c r="N6" s="8" t="str">
        <f>"17187,8421"</f>
        <v>17187,8421</v>
      </c>
      <c r="O6" s="7" t="s">
        <v>73</v>
      </c>
    </row>
    <row r="7" spans="1:15">
      <c r="B7" s="5" t="s">
        <v>13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1.6640625" style="6" customWidth="1"/>
    <col min="12" max="12" width="10.5" style="27" customWidth="1"/>
    <col min="13" max="13" width="7.83203125" style="23" bestFit="1" customWidth="1"/>
    <col min="14" max="14" width="9.5" style="30" bestFit="1" customWidth="1"/>
    <col min="15" max="15" width="16.5" style="5" customWidth="1"/>
    <col min="16" max="16384" width="9.1640625" style="3"/>
  </cols>
  <sheetData>
    <row r="1" spans="1:15" s="2" customFormat="1" ht="29" customHeight="1">
      <c r="A1" s="43" t="s">
        <v>188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111</v>
      </c>
      <c r="H3" s="37"/>
      <c r="I3" s="37"/>
      <c r="J3" s="37"/>
      <c r="K3" s="37" t="s">
        <v>201</v>
      </c>
      <c r="L3" s="37"/>
      <c r="M3" s="35" t="s">
        <v>1</v>
      </c>
      <c r="N3" s="54" t="s">
        <v>3</v>
      </c>
      <c r="O3" s="39" t="s">
        <v>2</v>
      </c>
    </row>
    <row r="4" spans="1:15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36"/>
      <c r="N4" s="55"/>
      <c r="O4" s="40"/>
    </row>
    <row r="5" spans="1:15" ht="16">
      <c r="A5" s="41" t="s">
        <v>45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>
      <c r="A6" s="8" t="s">
        <v>12</v>
      </c>
      <c r="B6" s="7" t="s">
        <v>105</v>
      </c>
      <c r="C6" s="7" t="s">
        <v>174</v>
      </c>
      <c r="D6" s="7" t="s">
        <v>26</v>
      </c>
      <c r="E6" s="7" t="s">
        <v>228</v>
      </c>
      <c r="F6" s="7" t="s">
        <v>206</v>
      </c>
      <c r="G6" s="9" t="s">
        <v>14</v>
      </c>
      <c r="H6" s="10" t="s">
        <v>68</v>
      </c>
      <c r="I6" s="10" t="s">
        <v>68</v>
      </c>
      <c r="J6" s="8"/>
      <c r="K6" s="8" t="s">
        <v>66</v>
      </c>
      <c r="L6" s="26">
        <v>50</v>
      </c>
      <c r="M6" s="24" t="str">
        <f>"150,0"</f>
        <v>150,0</v>
      </c>
      <c r="N6" s="31">
        <v>4894.4000999999998</v>
      </c>
      <c r="O6" s="7" t="s">
        <v>106</v>
      </c>
    </row>
    <row r="7" spans="1:15">
      <c r="B7" s="5" t="s">
        <v>13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7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0.33203125" style="6" customWidth="1"/>
    <col min="12" max="12" width="14" style="6" customWidth="1"/>
    <col min="13" max="13" width="7.83203125" style="23" bestFit="1" customWidth="1"/>
    <col min="14" max="14" width="9.5" style="30" bestFit="1" customWidth="1"/>
    <col min="15" max="15" width="21" style="5" customWidth="1"/>
    <col min="16" max="16384" width="9.1640625" style="3"/>
  </cols>
  <sheetData>
    <row r="1" spans="1:15" s="2" customFormat="1" ht="29" customHeight="1">
      <c r="A1" s="43" t="s">
        <v>196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201</v>
      </c>
      <c r="L3" s="37"/>
      <c r="M3" s="35" t="s">
        <v>1</v>
      </c>
      <c r="N3" s="54" t="s">
        <v>3</v>
      </c>
      <c r="O3" s="39" t="s">
        <v>2</v>
      </c>
    </row>
    <row r="4" spans="1:15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4" t="s">
        <v>6</v>
      </c>
      <c r="M4" s="36"/>
      <c r="N4" s="55"/>
      <c r="O4" s="40"/>
    </row>
    <row r="5" spans="1:15" ht="16">
      <c r="A5" s="41" t="s">
        <v>127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>
      <c r="A6" s="8" t="s">
        <v>12</v>
      </c>
      <c r="B6" s="7" t="s">
        <v>151</v>
      </c>
      <c r="C6" s="7" t="s">
        <v>179</v>
      </c>
      <c r="D6" s="7" t="s">
        <v>152</v>
      </c>
      <c r="E6" s="7" t="s">
        <v>229</v>
      </c>
      <c r="F6" s="7" t="s">
        <v>206</v>
      </c>
      <c r="G6" s="9" t="s">
        <v>20</v>
      </c>
      <c r="H6" s="9" t="s">
        <v>21</v>
      </c>
      <c r="I6" s="9" t="s">
        <v>44</v>
      </c>
      <c r="J6" s="8"/>
      <c r="K6" s="8" t="s">
        <v>25</v>
      </c>
      <c r="L6" s="8" t="s">
        <v>202</v>
      </c>
      <c r="M6" s="24">
        <v>0</v>
      </c>
      <c r="N6" s="31">
        <v>0</v>
      </c>
      <c r="O6" s="7"/>
    </row>
    <row r="7" spans="1:15">
      <c r="B7" s="5" t="s">
        <v>13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7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1.33203125" style="6" customWidth="1"/>
    <col min="12" max="12" width="10.5" style="27" customWidth="1"/>
    <col min="13" max="13" width="7.83203125" style="6" bestFit="1" customWidth="1"/>
    <col min="14" max="14" width="9.5" style="6" bestFit="1" customWidth="1"/>
    <col min="15" max="15" width="18.33203125" style="5" customWidth="1"/>
    <col min="16" max="16384" width="9.1640625" style="3"/>
  </cols>
  <sheetData>
    <row r="1" spans="1:15" s="2" customFormat="1" ht="29" customHeight="1">
      <c r="A1" s="43" t="s">
        <v>194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201</v>
      </c>
      <c r="L3" s="37"/>
      <c r="M3" s="37" t="s">
        <v>1</v>
      </c>
      <c r="N3" s="37" t="s">
        <v>3</v>
      </c>
      <c r="O3" s="39" t="s">
        <v>2</v>
      </c>
    </row>
    <row r="4" spans="1:15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5" t="s">
        <v>6</v>
      </c>
      <c r="M4" s="38"/>
      <c r="N4" s="38"/>
      <c r="O4" s="40"/>
    </row>
    <row r="5" spans="1:15" ht="16">
      <c r="A5" s="41" t="s">
        <v>109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>
      <c r="A6" s="8" t="s">
        <v>12</v>
      </c>
      <c r="B6" s="7" t="s">
        <v>136</v>
      </c>
      <c r="C6" s="7" t="s">
        <v>137</v>
      </c>
      <c r="D6" s="7" t="s">
        <v>107</v>
      </c>
      <c r="E6" s="7" t="s">
        <v>225</v>
      </c>
      <c r="F6" s="7" t="s">
        <v>208</v>
      </c>
      <c r="G6" s="9" t="s">
        <v>25</v>
      </c>
      <c r="H6" s="10" t="s">
        <v>71</v>
      </c>
      <c r="I6" s="10" t="s">
        <v>71</v>
      </c>
      <c r="J6" s="8"/>
      <c r="K6" s="8" t="s">
        <v>70</v>
      </c>
      <c r="L6" s="26">
        <v>117</v>
      </c>
      <c r="M6" s="8" t="str">
        <f>"237,0"</f>
        <v>237,0</v>
      </c>
      <c r="N6" s="8" t="str">
        <f>"7782,4185"</f>
        <v>7782,4185</v>
      </c>
      <c r="O6" s="7" t="s">
        <v>139</v>
      </c>
    </row>
    <row r="7" spans="1:15">
      <c r="B7" s="5" t="s">
        <v>13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3" t="s">
        <v>197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91</v>
      </c>
      <c r="L3" s="37" t="s">
        <v>3</v>
      </c>
      <c r="M3" s="39" t="s">
        <v>2</v>
      </c>
    </row>
    <row r="4" spans="1:13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133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12</v>
      </c>
      <c r="B6" s="7" t="s">
        <v>57</v>
      </c>
      <c r="C6" s="7" t="s">
        <v>58</v>
      </c>
      <c r="D6" s="7" t="s">
        <v>59</v>
      </c>
      <c r="E6" s="7" t="s">
        <v>225</v>
      </c>
      <c r="F6" s="7" t="s">
        <v>60</v>
      </c>
      <c r="G6" s="10" t="s">
        <v>61</v>
      </c>
      <c r="H6" s="9" t="s">
        <v>61</v>
      </c>
      <c r="I6" s="9" t="s">
        <v>17</v>
      </c>
      <c r="J6" s="8"/>
      <c r="K6" s="8" t="str">
        <f>"65,0"</f>
        <v>65,0</v>
      </c>
      <c r="L6" s="8" t="str">
        <f>"95,5630"</f>
        <v>95,5630</v>
      </c>
      <c r="M6" s="7" t="s">
        <v>73</v>
      </c>
    </row>
    <row r="7" spans="1:13">
      <c r="B7" s="5" t="s">
        <v>13</v>
      </c>
    </row>
    <row r="8" spans="1:13" ht="16">
      <c r="A8" s="32" t="s">
        <v>132</v>
      </c>
      <c r="B8" s="32"/>
      <c r="C8" s="32"/>
      <c r="D8" s="32"/>
      <c r="E8" s="32"/>
      <c r="F8" s="32"/>
      <c r="G8" s="32"/>
      <c r="H8" s="32"/>
      <c r="I8" s="32"/>
      <c r="J8" s="32"/>
    </row>
    <row r="9" spans="1:13">
      <c r="A9" s="8" t="s">
        <v>55</v>
      </c>
      <c r="B9" s="7" t="s">
        <v>134</v>
      </c>
      <c r="C9" s="7" t="s">
        <v>175</v>
      </c>
      <c r="D9" s="7" t="s">
        <v>135</v>
      </c>
      <c r="E9" s="7" t="s">
        <v>226</v>
      </c>
      <c r="F9" s="7" t="s">
        <v>217</v>
      </c>
      <c r="G9" s="10" t="s">
        <v>19</v>
      </c>
      <c r="H9" s="10" t="s">
        <v>19</v>
      </c>
      <c r="I9" s="10" t="s">
        <v>19</v>
      </c>
      <c r="J9" s="8"/>
      <c r="K9" s="8" t="str">
        <f>"0.00"</f>
        <v>0.00</v>
      </c>
      <c r="L9" s="8" t="str">
        <f>"0,0000"</f>
        <v>0,0000</v>
      </c>
      <c r="M9" s="7" t="s">
        <v>73</v>
      </c>
    </row>
    <row r="10" spans="1:13">
      <c r="B10" s="5" t="s">
        <v>13</v>
      </c>
    </row>
    <row r="11" spans="1:13" ht="16">
      <c r="A11" s="32" t="s">
        <v>38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3">
      <c r="A12" s="12" t="s">
        <v>12</v>
      </c>
      <c r="B12" s="11" t="s">
        <v>97</v>
      </c>
      <c r="C12" s="11" t="s">
        <v>184</v>
      </c>
      <c r="D12" s="11" t="s">
        <v>86</v>
      </c>
      <c r="E12" s="11" t="s">
        <v>229</v>
      </c>
      <c r="F12" s="11" t="s">
        <v>212</v>
      </c>
      <c r="G12" s="17" t="s">
        <v>69</v>
      </c>
      <c r="H12" s="18" t="s">
        <v>65</v>
      </c>
      <c r="I12" s="17" t="s">
        <v>65</v>
      </c>
      <c r="J12" s="12"/>
      <c r="K12" s="12" t="str">
        <f>"125,0"</f>
        <v>125,0</v>
      </c>
      <c r="L12" s="12" t="str">
        <f>"81,7157"</f>
        <v>81,7157</v>
      </c>
      <c r="M12" s="11" t="s">
        <v>98</v>
      </c>
    </row>
    <row r="13" spans="1:13">
      <c r="A13" s="14" t="s">
        <v>53</v>
      </c>
      <c r="B13" s="13" t="s">
        <v>97</v>
      </c>
      <c r="C13" s="13" t="s">
        <v>184</v>
      </c>
      <c r="D13" s="13" t="s">
        <v>86</v>
      </c>
      <c r="E13" s="13" t="s">
        <v>229</v>
      </c>
      <c r="F13" s="13" t="s">
        <v>212</v>
      </c>
      <c r="G13" s="19" t="s">
        <v>69</v>
      </c>
      <c r="H13" s="20" t="s">
        <v>65</v>
      </c>
      <c r="I13" s="19" t="s">
        <v>65</v>
      </c>
      <c r="J13" s="14"/>
      <c r="K13" s="14" t="str">
        <f>"125,0"</f>
        <v>125,0</v>
      </c>
      <c r="L13" s="14" t="str">
        <f>"81,7157"</f>
        <v>81,7157</v>
      </c>
      <c r="M13" s="13" t="s">
        <v>98</v>
      </c>
    </row>
    <row r="14" spans="1:13">
      <c r="B14" s="5" t="s">
        <v>13</v>
      </c>
    </row>
    <row r="15" spans="1:13" ht="16">
      <c r="A15" s="32" t="s">
        <v>145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3">
      <c r="A16" s="8" t="s">
        <v>12</v>
      </c>
      <c r="B16" s="7" t="s">
        <v>80</v>
      </c>
      <c r="C16" s="7" t="s">
        <v>81</v>
      </c>
      <c r="D16" s="7" t="s">
        <v>82</v>
      </c>
      <c r="E16" s="7" t="s">
        <v>225</v>
      </c>
      <c r="F16" s="7" t="s">
        <v>209</v>
      </c>
      <c r="G16" s="9" t="s">
        <v>27</v>
      </c>
      <c r="H16" s="9" t="s">
        <v>75</v>
      </c>
      <c r="I16" s="10" t="s">
        <v>76</v>
      </c>
      <c r="J16" s="8"/>
      <c r="K16" s="8" t="str">
        <f>"167,5"</f>
        <v>167,5</v>
      </c>
      <c r="L16" s="8" t="str">
        <f>"95,4415"</f>
        <v>95,4415</v>
      </c>
      <c r="M16" s="7" t="s">
        <v>83</v>
      </c>
    </row>
    <row r="17" spans="2:2">
      <c r="B17" s="5" t="s">
        <v>13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B3:B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10.33203125" style="6" customWidth="1"/>
    <col min="13" max="13" width="21.6640625" style="5" customWidth="1"/>
    <col min="14" max="16384" width="9.1640625" style="3"/>
  </cols>
  <sheetData>
    <row r="1" spans="1:13" s="2" customFormat="1" ht="29" customHeight="1">
      <c r="A1" s="43" t="s">
        <v>199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204</v>
      </c>
      <c r="B3" s="33" t="s">
        <v>0</v>
      </c>
      <c r="C3" s="53" t="s">
        <v>223</v>
      </c>
      <c r="D3" s="53" t="s">
        <v>7</v>
      </c>
      <c r="E3" s="37" t="s">
        <v>224</v>
      </c>
      <c r="F3" s="37" t="s">
        <v>8</v>
      </c>
      <c r="G3" s="37" t="s">
        <v>9</v>
      </c>
      <c r="H3" s="37"/>
      <c r="I3" s="37"/>
      <c r="J3" s="37"/>
      <c r="K3" s="37" t="s">
        <v>91</v>
      </c>
      <c r="L3" s="37" t="s">
        <v>3</v>
      </c>
      <c r="M3" s="39" t="s">
        <v>2</v>
      </c>
    </row>
    <row r="4" spans="1:13" s="1" customFormat="1" ht="21" customHeight="1" thickBot="1">
      <c r="A4" s="52"/>
      <c r="B4" s="34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127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12</v>
      </c>
      <c r="B6" s="7" t="s">
        <v>128</v>
      </c>
      <c r="C6" s="7" t="s">
        <v>186</v>
      </c>
      <c r="D6" s="7" t="s">
        <v>129</v>
      </c>
      <c r="E6" s="7" t="s">
        <v>230</v>
      </c>
      <c r="F6" s="7" t="s">
        <v>215</v>
      </c>
      <c r="G6" s="9" t="s">
        <v>52</v>
      </c>
      <c r="H6" s="9" t="s">
        <v>23</v>
      </c>
      <c r="I6" s="10" t="s">
        <v>24</v>
      </c>
      <c r="J6" s="8"/>
      <c r="K6" s="8" t="str">
        <f>"75,0"</f>
        <v>75,0</v>
      </c>
      <c r="L6" s="8" t="str">
        <f>"70,5260"</f>
        <v>70,5260</v>
      </c>
      <c r="M6" s="7" t="s">
        <v>73</v>
      </c>
    </row>
    <row r="7" spans="1:13">
      <c r="B7" s="5" t="s">
        <v>13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ФЖД ЖД Любители ДК</vt:lpstr>
      <vt:lpstr>ФЖД ЖД Любители</vt:lpstr>
      <vt:lpstr>ФЖД ЖД Софт однослой ДК</vt:lpstr>
      <vt:lpstr>ФЖД ЖД Софт однослой</vt:lpstr>
      <vt:lpstr>ФЖД ЖД Армейский жим</vt:lpstr>
      <vt:lpstr>ФЖД ЖД Военный жим</vt:lpstr>
      <vt:lpstr>ФЖД ЖД Военный жим 1_2</vt:lpstr>
      <vt:lpstr>ФЖД Любители ДК жим на макс.</vt:lpstr>
      <vt:lpstr>ФЖД Любители жим на макс.</vt:lpstr>
      <vt:lpstr>ФЖД Софт однослой жим макс ДК</vt:lpstr>
      <vt:lpstr>ФЖД Софт однослой жим на макс.</vt:lpstr>
      <vt:lpstr>ФЖД Софт многослой жим макс ДК</vt:lpstr>
      <vt:lpstr>ФЖД Армейский жим на макс</vt:lpstr>
      <vt:lpstr>ФЖД Военный жим на макс.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2021-11-22T19:54:39Z</dcterms:modified>
</cp:coreProperties>
</file>