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Декабрь/"/>
    </mc:Choice>
  </mc:AlternateContent>
  <xr:revisionPtr revIDLastSave="0" documentId="13_ncr:1_{55D40782-BB91-874C-AD27-F33AC276FCE8}" xr6:coauthVersionLast="45" xr6:coauthVersionMax="45" xr10:uidLastSave="{00000000-0000-0000-0000-000000000000}"/>
  <bookViews>
    <workbookView xWindow="480" yWindow="460" windowWidth="28280" windowHeight="16140" xr2:uid="{00000000-000D-0000-FFFF-FFFF00000000}"/>
  </bookViews>
  <sheets>
    <sheet name="WRPF PRO ПЛ в бинтах" sheetId="53" r:id="rId1"/>
    <sheet name="WRPF PRO Жим лежа без экип" sheetId="55" r:id="rId2"/>
    <sheet name="WRPF PRO Тяга без экипиров" sheetId="56" r:id="rId3"/>
    <sheet name="WEPF PRO Тяга экип" sheetId="5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57" l="1"/>
  <c r="K10" i="57"/>
  <c r="L9" i="57"/>
  <c r="K9" i="57"/>
  <c r="L6" i="57"/>
  <c r="K6" i="57"/>
  <c r="L40" i="56"/>
  <c r="K40" i="56"/>
  <c r="L39" i="56"/>
  <c r="K39" i="56"/>
  <c r="L36" i="56"/>
  <c r="K36" i="56"/>
  <c r="L35" i="56"/>
  <c r="K35" i="56"/>
  <c r="L34" i="56"/>
  <c r="K34" i="56"/>
  <c r="L31" i="56"/>
  <c r="K31" i="56"/>
  <c r="L30" i="56"/>
  <c r="K30" i="56"/>
  <c r="L29" i="56"/>
  <c r="K29" i="56"/>
  <c r="L26" i="56"/>
  <c r="L25" i="56"/>
  <c r="K25" i="56"/>
  <c r="L24" i="56"/>
  <c r="K24" i="56"/>
  <c r="L23" i="56"/>
  <c r="K23" i="56"/>
  <c r="L20" i="56"/>
  <c r="L17" i="56"/>
  <c r="K17" i="56"/>
  <c r="L16" i="56"/>
  <c r="K16" i="56"/>
  <c r="L15" i="56"/>
  <c r="K15" i="56"/>
  <c r="L12" i="56"/>
  <c r="L11" i="56"/>
  <c r="K11" i="56"/>
  <c r="L10" i="56"/>
  <c r="K10" i="56"/>
  <c r="L9" i="56"/>
  <c r="K9" i="56"/>
  <c r="L6" i="56"/>
  <c r="K6" i="56"/>
  <c r="L26" i="55"/>
  <c r="K26" i="55"/>
  <c r="L25" i="55"/>
  <c r="K25" i="55"/>
  <c r="L22" i="55"/>
  <c r="K22" i="55"/>
  <c r="L21" i="55"/>
  <c r="K21" i="55"/>
  <c r="L18" i="55"/>
  <c r="K18" i="55"/>
  <c r="L17" i="55"/>
  <c r="K17" i="55"/>
  <c r="L16" i="55"/>
  <c r="K16" i="55"/>
  <c r="L13" i="55"/>
  <c r="K13" i="55"/>
  <c r="L10" i="55"/>
  <c r="K10" i="55"/>
  <c r="L9" i="55"/>
  <c r="K9" i="55"/>
  <c r="L6" i="55"/>
  <c r="K6" i="55"/>
  <c r="T34" i="53"/>
  <c r="S34" i="53"/>
  <c r="T33" i="53"/>
  <c r="S33" i="53"/>
  <c r="T30" i="53"/>
  <c r="T27" i="53"/>
  <c r="S27" i="53"/>
  <c r="T26" i="53"/>
  <c r="S26" i="53"/>
  <c r="T25" i="53"/>
  <c r="S25" i="53"/>
  <c r="T24" i="53"/>
  <c r="S24" i="53"/>
  <c r="T21" i="53"/>
  <c r="S21" i="53"/>
  <c r="T18" i="53"/>
  <c r="S18" i="53"/>
  <c r="T17" i="53"/>
  <c r="S17" i="53"/>
  <c r="T14" i="53"/>
  <c r="S14" i="53"/>
  <c r="T13" i="53"/>
  <c r="S13" i="53"/>
  <c r="T10" i="53"/>
  <c r="S10" i="53"/>
  <c r="T9" i="53"/>
  <c r="S9" i="53"/>
  <c r="T6" i="53"/>
</calcChain>
</file>

<file path=xl/sharedStrings.xml><?xml version="1.0" encoding="utf-8"?>
<sst xmlns="http://schemas.openxmlformats.org/spreadsheetml/2006/main" count="732" uniqueCount="323">
  <si>
    <t>ФИО</t>
  </si>
  <si>
    <t>Сумма</t>
  </si>
  <si>
    <t>Тренер</t>
  </si>
  <si>
    <t>Очки</t>
  </si>
  <si>
    <t>Рек</t>
  </si>
  <si>
    <t>Собственный 
вес</t>
  </si>
  <si>
    <t>Приседание</t>
  </si>
  <si>
    <t>Жим лёжа</t>
  </si>
  <si>
    <t>Становая тяга</t>
  </si>
  <si>
    <t>175,0</t>
  </si>
  <si>
    <t>185,0</t>
  </si>
  <si>
    <t>170,0</t>
  </si>
  <si>
    <t>180,0</t>
  </si>
  <si>
    <t>ВЕСОВАЯ КАТЕГОРИЯ   67.5</t>
  </si>
  <si>
    <t>165,0</t>
  </si>
  <si>
    <t>177,5</t>
  </si>
  <si>
    <t>ВЕСОВАЯ КАТЕГОРИЯ   82.5</t>
  </si>
  <si>
    <t>205,0</t>
  </si>
  <si>
    <t>215,0</t>
  </si>
  <si>
    <t>190,0</t>
  </si>
  <si>
    <t>200,0</t>
  </si>
  <si>
    <t xml:space="preserve">Суслов Н. </t>
  </si>
  <si>
    <t xml:space="preserve">IRN/Tehran </t>
  </si>
  <si>
    <t>210,0</t>
  </si>
  <si>
    <t>225,0</t>
  </si>
  <si>
    <t>235,0</t>
  </si>
  <si>
    <t>ВЕСОВАЯ КАТЕГОРИЯ   75</t>
  </si>
  <si>
    <t>220,0</t>
  </si>
  <si>
    <t>230,0</t>
  </si>
  <si>
    <t>275,0</t>
  </si>
  <si>
    <t>285,0</t>
  </si>
  <si>
    <t>295,0</t>
  </si>
  <si>
    <t>260,0</t>
  </si>
  <si>
    <t>270,0</t>
  </si>
  <si>
    <t>280,0</t>
  </si>
  <si>
    <t>82,50</t>
  </si>
  <si>
    <t>300,0</t>
  </si>
  <si>
    <t>240,0</t>
  </si>
  <si>
    <t>250,0</t>
  </si>
  <si>
    <t>ВЕСОВАЯ КАТЕГОРИЯ   90</t>
  </si>
  <si>
    <t>245,0</t>
  </si>
  <si>
    <t>88,80</t>
  </si>
  <si>
    <t>315,0</t>
  </si>
  <si>
    <t>325,0</t>
  </si>
  <si>
    <t>335,0</t>
  </si>
  <si>
    <t>89,50</t>
  </si>
  <si>
    <t xml:space="preserve">KAZ/Нур-Султан </t>
  </si>
  <si>
    <t>265,0</t>
  </si>
  <si>
    <t xml:space="preserve">Никулин А. </t>
  </si>
  <si>
    <t>ВЕСОВАЯ КАТЕГОРИЯ   100</t>
  </si>
  <si>
    <t xml:space="preserve">AZE/Баку </t>
  </si>
  <si>
    <t>255,0</t>
  </si>
  <si>
    <t>212,5</t>
  </si>
  <si>
    <t>320,0</t>
  </si>
  <si>
    <t>330,0</t>
  </si>
  <si>
    <t>305,0</t>
  </si>
  <si>
    <t>310,0</t>
  </si>
  <si>
    <t>98,30</t>
  </si>
  <si>
    <t>340,0</t>
  </si>
  <si>
    <t>282,5</t>
  </si>
  <si>
    <t>100,00</t>
  </si>
  <si>
    <t>ВЕСОВАЯ КАТЕГОРИЯ   110</t>
  </si>
  <si>
    <t xml:space="preserve">BGR/Sofia </t>
  </si>
  <si>
    <t>370,0</t>
  </si>
  <si>
    <t>390,0</t>
  </si>
  <si>
    <t>ВЕСОВАЯ КАТЕГОРИЯ   125</t>
  </si>
  <si>
    <t>355,0</t>
  </si>
  <si>
    <t>217,5</t>
  </si>
  <si>
    <t>222,5</t>
  </si>
  <si>
    <t>360,0</t>
  </si>
  <si>
    <t>207,5</t>
  </si>
  <si>
    <t xml:space="preserve">KAZ/Алматы </t>
  </si>
  <si>
    <t>227,5</t>
  </si>
  <si>
    <t>ВЕСОВАЯ КАТЕГОРИЯ   140</t>
  </si>
  <si>
    <t>350,0</t>
  </si>
  <si>
    <t>292,5</t>
  </si>
  <si>
    <t>ВЕСОВАЯ КАТЕГОРИЯ   140+</t>
  </si>
  <si>
    <t>375,0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</si>
  <si>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</si>
  <si>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</si>
  <si>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</si>
  <si>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</si>
  <si>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</si>
  <si>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</si>
  <si>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</si>
  <si>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82.5</t>
  </si>
  <si>
    <t>402,5</t>
  </si>
  <si>
    <t xml:space="preserve">Мужчины </t>
  </si>
  <si>
    <t>100</t>
  </si>
  <si>
    <t>110</t>
  </si>
  <si>
    <t>90</t>
  </si>
  <si>
    <t>125</t>
  </si>
  <si>
    <t>1</t>
  </si>
  <si>
    <t/>
  </si>
  <si>
    <t>2</t>
  </si>
  <si>
    <t>3</t>
  </si>
  <si>
    <t>-</t>
  </si>
  <si>
    <t>4</t>
  </si>
  <si>
    <t>81,60</t>
  </si>
  <si>
    <t>281,0</t>
  </si>
  <si>
    <t>417,5</t>
  </si>
  <si>
    <t>407,5</t>
  </si>
  <si>
    <t>440,0</t>
  </si>
  <si>
    <t>75</t>
  </si>
  <si>
    <t>74,30</t>
  </si>
  <si>
    <t>75,00</t>
  </si>
  <si>
    <t>Пономарев Иван</t>
  </si>
  <si>
    <t>Открытая (30.06.1988)/33</t>
  </si>
  <si>
    <t>81,10</t>
  </si>
  <si>
    <t>232,5</t>
  </si>
  <si>
    <t>110,00</t>
  </si>
  <si>
    <t>345,0</t>
  </si>
  <si>
    <t>109,30</t>
  </si>
  <si>
    <t xml:space="preserve">Смирнов Д. </t>
  </si>
  <si>
    <t>Ranjbar Mostafa</t>
  </si>
  <si>
    <t>Открытая (22.03.1990)/31</t>
  </si>
  <si>
    <t xml:space="preserve">Asadzadeh J. </t>
  </si>
  <si>
    <t>123,20</t>
  </si>
  <si>
    <t>410,0</t>
  </si>
  <si>
    <t>67,20</t>
  </si>
  <si>
    <t>97,70</t>
  </si>
  <si>
    <t xml:space="preserve">Сенькин В. </t>
  </si>
  <si>
    <t>123,50</t>
  </si>
  <si>
    <t>380,0</t>
  </si>
  <si>
    <t>395,0</t>
  </si>
  <si>
    <t xml:space="preserve">Результат </t>
  </si>
  <si>
    <t>Результат</t>
  </si>
  <si>
    <t xml:space="preserve">UKR/Донецк </t>
  </si>
  <si>
    <t>89,90</t>
  </si>
  <si>
    <t>98,90</t>
  </si>
  <si>
    <t>99,60</t>
  </si>
  <si>
    <t xml:space="preserve">Андреев В. </t>
  </si>
  <si>
    <t>93,30</t>
  </si>
  <si>
    <t>Открытая (12.03.1987)/34</t>
  </si>
  <si>
    <t>119,40</t>
  </si>
  <si>
    <t>67,40</t>
  </si>
  <si>
    <t>Макаров Иван</t>
  </si>
  <si>
    <t>124,30</t>
  </si>
  <si>
    <t xml:space="preserve">Белкин Ю. </t>
  </si>
  <si>
    <t>100,70</t>
  </si>
  <si>
    <t xml:space="preserve">KGZ/Ош </t>
  </si>
  <si>
    <t>365,0</t>
  </si>
  <si>
    <t>327,5</t>
  </si>
  <si>
    <t>382,5</t>
  </si>
  <si>
    <t>131,00</t>
  </si>
  <si>
    <t>114,50</t>
  </si>
  <si>
    <t xml:space="preserve">Мустафаев А. </t>
  </si>
  <si>
    <t>400,0</t>
  </si>
  <si>
    <t>86,00</t>
  </si>
  <si>
    <t>95,30</t>
  </si>
  <si>
    <t>Открытая (12.06.1984)/37</t>
  </si>
  <si>
    <t>74,80</t>
  </si>
  <si>
    <t>106,00</t>
  </si>
  <si>
    <t>450,0</t>
  </si>
  <si>
    <t>455,0</t>
  </si>
  <si>
    <t>Открытая (27.06.1986)/35</t>
  </si>
  <si>
    <t>Khalilov Rovshan</t>
  </si>
  <si>
    <t>Открытая (05.02.1990)/31</t>
  </si>
  <si>
    <t>183,0</t>
  </si>
  <si>
    <t>291,0</t>
  </si>
  <si>
    <t>Поддубный Даниил</t>
  </si>
  <si>
    <t>Открытая (10.04.1994)/27</t>
  </si>
  <si>
    <t>Нурутдинов Максим</t>
  </si>
  <si>
    <t>Открытая (28.07.1982)/39</t>
  </si>
  <si>
    <t>Катаев Ленур</t>
  </si>
  <si>
    <t>Открытая (11.10.1994)/27</t>
  </si>
  <si>
    <t>Dimitrov Ventsislav</t>
  </si>
  <si>
    <t>Открытая (26.01.1994)/27</t>
  </si>
  <si>
    <t>Czentye Peter</t>
  </si>
  <si>
    <t>Открытая (23.01.1989)/32</t>
  </si>
  <si>
    <t xml:space="preserve">HUN/Budapest </t>
  </si>
  <si>
    <t>Решетников Александр</t>
  </si>
  <si>
    <t>Открытая (22.02.1999)/22</t>
  </si>
  <si>
    <t>Амирханов Амирхан</t>
  </si>
  <si>
    <t>Открытая (04.11.1986)/35</t>
  </si>
  <si>
    <t>385,0</t>
  </si>
  <si>
    <t>Мусиенко Егор</t>
  </si>
  <si>
    <t>Открытая (15.06.1993)/28</t>
  </si>
  <si>
    <t>119,70</t>
  </si>
  <si>
    <t>Ахлестин Сергей</t>
  </si>
  <si>
    <t>Открытая (15.09.1989)/32</t>
  </si>
  <si>
    <t>385,5</t>
  </si>
  <si>
    <t>Guseynov Razim</t>
  </si>
  <si>
    <t>Открытая (28.12.1975)/45</t>
  </si>
  <si>
    <t>Марченко Владимир</t>
  </si>
  <si>
    <t>Открытая (19.10.1984)/37</t>
  </si>
  <si>
    <t>Луговой Александр</t>
  </si>
  <si>
    <t>Открытая (28.10.1995)/26</t>
  </si>
  <si>
    <t>153,30</t>
  </si>
  <si>
    <t>422,5</t>
  </si>
  <si>
    <t>Цигельник Иван</t>
  </si>
  <si>
    <t>Открытая (12.11.1990)/31</t>
  </si>
  <si>
    <t>141,50</t>
  </si>
  <si>
    <t xml:space="preserve">Копылов А. </t>
  </si>
  <si>
    <t>980,0</t>
  </si>
  <si>
    <t>570,0660</t>
  </si>
  <si>
    <t>987,5</t>
  </si>
  <si>
    <t>568,1087</t>
  </si>
  <si>
    <t>990,0</t>
  </si>
  <si>
    <t>565,5870</t>
  </si>
  <si>
    <t>Милостной Станислав</t>
  </si>
  <si>
    <t>Открытая (19.12.1978)/43</t>
  </si>
  <si>
    <t>Сычёв Сергей</t>
  </si>
  <si>
    <t>Открытая (18.07.1978)/43</t>
  </si>
  <si>
    <t>80,10</t>
  </si>
  <si>
    <t>Сапожонков Андрей</t>
  </si>
  <si>
    <t>Открытая (01.01.1987)/34</t>
  </si>
  <si>
    <t>Филимонов Олег</t>
  </si>
  <si>
    <t>92,30</t>
  </si>
  <si>
    <t>Волоский Евгений</t>
  </si>
  <si>
    <t>Открытая (18.11.1987)/34</t>
  </si>
  <si>
    <t>Бочаев Асхаб</t>
  </si>
  <si>
    <t>Открытая (04.11.1992)/29</t>
  </si>
  <si>
    <t>Соловьев Алексей</t>
  </si>
  <si>
    <t>Открытая (01.07.1990)/31</t>
  </si>
  <si>
    <t>278,0</t>
  </si>
  <si>
    <t>Бондарев Евгений</t>
  </si>
  <si>
    <t>Открытая (21.09.1985)/36</t>
  </si>
  <si>
    <t>Лисютин Максим</t>
  </si>
  <si>
    <t>Открытая (24.04.1985)/36</t>
  </si>
  <si>
    <t>Маркелов Алексей</t>
  </si>
  <si>
    <t>115,90</t>
  </si>
  <si>
    <t>172,4760</t>
  </si>
  <si>
    <t>167,0825</t>
  </si>
  <si>
    <t>166,2513</t>
  </si>
  <si>
    <t>Кузнецов Игорь</t>
  </si>
  <si>
    <t>Открытая (17.08.1989)/32</t>
  </si>
  <si>
    <t>Moldagaliev Adlet</t>
  </si>
  <si>
    <t>Открытая (03.07.1997)/24</t>
  </si>
  <si>
    <t>345,5</t>
  </si>
  <si>
    <t xml:space="preserve">Ахмедиев А. </t>
  </si>
  <si>
    <t>Открытая (15.07.1999)/22</t>
  </si>
  <si>
    <t>68,00</t>
  </si>
  <si>
    <t xml:space="preserve">Назимов Д. </t>
  </si>
  <si>
    <t>Ступников Роман</t>
  </si>
  <si>
    <t>Открытая (21.01.1988)/33</t>
  </si>
  <si>
    <t>Зубков Павел</t>
  </si>
  <si>
    <t>Открытая (22.12.1985)/35</t>
  </si>
  <si>
    <t>Лукашевич Евгений</t>
  </si>
  <si>
    <t>Открытая (03.01.1994)/27</t>
  </si>
  <si>
    <t>Бабин Владимир</t>
  </si>
  <si>
    <t>Открытая (09.08.1992)/29</t>
  </si>
  <si>
    <t xml:space="preserve">Поздеев К. </t>
  </si>
  <si>
    <t>Открытая (27.09.1987)/34</t>
  </si>
  <si>
    <t>Кравченко Евгений</t>
  </si>
  <si>
    <t>Открытая (03.11.1986)/35</t>
  </si>
  <si>
    <t>Чернышев Дмитрий</t>
  </si>
  <si>
    <t>Открытая (22.01.1974)/47</t>
  </si>
  <si>
    <t>371,0</t>
  </si>
  <si>
    <t>Илюткин Александр</t>
  </si>
  <si>
    <t>Открытая (03.02.1993)/28</t>
  </si>
  <si>
    <t>Ким Михаил</t>
  </si>
  <si>
    <t>Открытая (13.11.1980)/41</t>
  </si>
  <si>
    <t>100,10</t>
  </si>
  <si>
    <t>Гущин Сергей</t>
  </si>
  <si>
    <t>Открытая (15.11.1974)/47</t>
  </si>
  <si>
    <t>Зеленин Никита</t>
  </si>
  <si>
    <t>Открытая (26.06.1996)/25</t>
  </si>
  <si>
    <t>112,10</t>
  </si>
  <si>
    <t>Черепанов Николай</t>
  </si>
  <si>
    <t>Открытая (18.09.1997)/24</t>
  </si>
  <si>
    <t>115,30</t>
  </si>
  <si>
    <t>242,7840</t>
  </si>
  <si>
    <t>239,8138</t>
  </si>
  <si>
    <t>233,1225</t>
  </si>
  <si>
    <t>Морозов Константин</t>
  </si>
  <si>
    <t>Открытая (23.10.1984)/37</t>
  </si>
  <si>
    <t>470,0</t>
  </si>
  <si>
    <t>483,0</t>
  </si>
  <si>
    <t>Peiman Maheripour</t>
  </si>
  <si>
    <t>Открытая (10.05.1987)/34</t>
  </si>
  <si>
    <t>150,00</t>
  </si>
  <si>
    <t>460,0</t>
  </si>
  <si>
    <t>477,5</t>
  </si>
  <si>
    <t>481,0</t>
  </si>
  <si>
    <t>Открытая (28.06.1991)/30</t>
  </si>
  <si>
    <t>151,50</t>
  </si>
  <si>
    <t>480,0</t>
  </si>
  <si>
    <t>VII Чемпионат мира по пауэрлифтингу PRO дивизион
WEPF любители Становая тяга в экипировке
Москва, 19 декабря 2021 года</t>
  </si>
  <si>
    <t>Сухобок М.</t>
  </si>
  <si>
    <t xml:space="preserve">Коваленко А. </t>
  </si>
  <si>
    <t>VII Чемпионат мира по пауэрлифтингу PRO дивизион
WRPF любители Становая тяга без экипировки
Москва, 19 декабря 2021 года</t>
  </si>
  <si>
    <t>Весовая категория</t>
  </si>
  <si>
    <t xml:space="preserve">Казанцев Ю. </t>
  </si>
  <si>
    <t>VII Чемпионат мира по пауэрлифтингу PRO дивизион
WRPF любители Жим лежа без экипировки
Москва, 19 декабря 2021 года</t>
  </si>
  <si>
    <t xml:space="preserve">Похватько Р. </t>
  </si>
  <si>
    <t>VII Чемпионат мира по пауэрлифтингу PRO дивизион
WRPF любители Пауэрлифтинг классический в бинтах
Москва, 19 декабря 2021 года</t>
  </si>
  <si>
    <t>Страна/Город</t>
  </si>
  <si>
    <t>Sabirov Bakhromzhon</t>
  </si>
  <si>
    <t>Dolgov Eduard</t>
  </si>
  <si>
    <t>Kim Andrey</t>
  </si>
  <si>
    <t xml:space="preserve">Mustafaev A. </t>
  </si>
  <si>
    <t xml:space="preserve"> </t>
  </si>
  <si>
    <t>№</t>
  </si>
  <si>
    <t xml:space="preserve">Москва </t>
  </si>
  <si>
    <t xml:space="preserve">Нижний Новгород </t>
  </si>
  <si>
    <t xml:space="preserve">Оренбург </t>
  </si>
  <si>
    <t xml:space="preserve">Хабаровск </t>
  </si>
  <si>
    <t xml:space="preserve">Санкт-Петербург </t>
  </si>
  <si>
    <t xml:space="preserve">Брянск </t>
  </si>
  <si>
    <t xml:space="preserve">Ставрополь </t>
  </si>
  <si>
    <t xml:space="preserve">Киров </t>
  </si>
  <si>
    <t xml:space="preserve">Симферополь </t>
  </si>
  <si>
    <t xml:space="preserve">Иваново </t>
  </si>
  <si>
    <t xml:space="preserve">Новосибирск </t>
  </si>
  <si>
    <t xml:space="preserve">Воскресенск </t>
  </si>
  <si>
    <t xml:space="preserve">Ульяновск </t>
  </si>
  <si>
    <t xml:space="preserve">Смоленск </t>
  </si>
  <si>
    <t xml:space="preserve">Волгоград </t>
  </si>
  <si>
    <t xml:space="preserve">Курск </t>
  </si>
  <si>
    <t xml:space="preserve">Тольятти </t>
  </si>
  <si>
    <t xml:space="preserve">Томск </t>
  </si>
  <si>
    <t xml:space="preserve">Талдом </t>
  </si>
  <si>
    <t xml:space="preserve">Иркутск </t>
  </si>
  <si>
    <t xml:space="preserve">Урус-Мартан </t>
  </si>
  <si>
    <t xml:space="preserve">Кольчугино </t>
  </si>
  <si>
    <t xml:space="preserve">Краснодар </t>
  </si>
  <si>
    <t xml:space="preserve">Челябинск </t>
  </si>
  <si>
    <t xml:space="preserve">Шлиссельбург </t>
  </si>
  <si>
    <t xml:space="preserve">Таганрог </t>
  </si>
  <si>
    <t xml:space="preserve">
Дата рождения/Возраст</t>
  </si>
  <si>
    <t>Возрастная группа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</si>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</sst>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5"/>
  <sheetViews>
    <sheetView tabSelected="1"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1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8" width="5.5" style="6" customWidth="1"/>
    <col min="19" max="19" width="7.83203125" style="28" bestFit="1" customWidth="1"/>
    <col min="20" max="20" width="8.5" style="6" bestFit="1" customWidth="1"/>
    <col min="21" max="21" width="27" style="5" bestFit="1" customWidth="1"/>
    <col min="22" max="16384" width="9.1640625" style="3"/>
  </cols>
  <sheetData>
    <row r="1" spans="1:21" s="2" customFormat="1" ht="29" customHeight="1">
      <c r="A1" s="44" t="s">
        <v>286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293</v>
      </c>
      <c r="B3" s="34" t="s">
        <v>0</v>
      </c>
      <c r="C3" s="54" t="s">
        <v>320</v>
      </c>
      <c r="D3" s="54" t="s">
        <v>5</v>
      </c>
      <c r="E3" s="38" t="s">
        <v>321</v>
      </c>
      <c r="F3" s="38" t="s">
        <v>287</v>
      </c>
      <c r="G3" s="38" t="s">
        <v>6</v>
      </c>
      <c r="H3" s="38"/>
      <c r="I3" s="38"/>
      <c r="J3" s="38"/>
      <c r="K3" s="38" t="s">
        <v>7</v>
      </c>
      <c r="L3" s="38"/>
      <c r="M3" s="38"/>
      <c r="N3" s="38"/>
      <c r="O3" s="38" t="s">
        <v>8</v>
      </c>
      <c r="P3" s="38"/>
      <c r="Q3" s="38"/>
      <c r="R3" s="38"/>
      <c r="S3" s="36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7"/>
      <c r="T4" s="39"/>
      <c r="U4" s="41"/>
    </row>
    <row r="5" spans="1:21" ht="16">
      <c r="A5" s="42" t="s">
        <v>13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>
      <c r="A6" s="8" t="s">
        <v>96</v>
      </c>
      <c r="B6" s="7" t="s">
        <v>290</v>
      </c>
      <c r="C6" s="7" t="s">
        <v>155</v>
      </c>
      <c r="D6" s="7" t="s">
        <v>135</v>
      </c>
      <c r="E6" s="7" t="s">
        <v>322</v>
      </c>
      <c r="F6" s="7" t="s">
        <v>71</v>
      </c>
      <c r="G6" s="21" t="s">
        <v>32</v>
      </c>
      <c r="H6" s="21" t="s">
        <v>32</v>
      </c>
      <c r="I6" s="21" t="s">
        <v>32</v>
      </c>
      <c r="J6" s="8"/>
      <c r="K6" s="21"/>
      <c r="L6" s="8"/>
      <c r="M6" s="8"/>
      <c r="N6" s="8"/>
      <c r="O6" s="21"/>
      <c r="P6" s="8"/>
      <c r="Q6" s="8"/>
      <c r="R6" s="8"/>
      <c r="S6" s="29">
        <v>0</v>
      </c>
      <c r="T6" s="8" t="str">
        <f>"0,0000"</f>
        <v>0,0000</v>
      </c>
      <c r="U6" s="7"/>
    </row>
    <row r="7" spans="1:21">
      <c r="B7" s="5" t="s">
        <v>93</v>
      </c>
    </row>
    <row r="8" spans="1:21" ht="16">
      <c r="A8" s="33" t="s">
        <v>26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10" t="s">
        <v>92</v>
      </c>
      <c r="B9" s="9" t="s">
        <v>156</v>
      </c>
      <c r="C9" s="9" t="s">
        <v>157</v>
      </c>
      <c r="D9" s="9" t="s">
        <v>151</v>
      </c>
      <c r="E9" s="9" t="s">
        <v>322</v>
      </c>
      <c r="F9" s="9" t="s">
        <v>50</v>
      </c>
      <c r="G9" s="23" t="s">
        <v>51</v>
      </c>
      <c r="H9" s="23" t="s">
        <v>47</v>
      </c>
      <c r="I9" s="23" t="s">
        <v>29</v>
      </c>
      <c r="J9" s="10"/>
      <c r="K9" s="22" t="s">
        <v>15</v>
      </c>
      <c r="L9" s="23" t="s">
        <v>15</v>
      </c>
      <c r="M9" s="22" t="s">
        <v>158</v>
      </c>
      <c r="N9" s="10"/>
      <c r="O9" s="23" t="s">
        <v>159</v>
      </c>
      <c r="P9" s="22" t="s">
        <v>55</v>
      </c>
      <c r="Q9" s="22" t="s">
        <v>55</v>
      </c>
      <c r="R9" s="10"/>
      <c r="S9" s="30" t="str">
        <f>"743,5"</f>
        <v>743,5</v>
      </c>
      <c r="T9" s="10" t="str">
        <f>"530,7847"</f>
        <v>530,7847</v>
      </c>
      <c r="U9" s="9" t="s">
        <v>291</v>
      </c>
    </row>
    <row r="10" spans="1:21">
      <c r="A10" s="14" t="s">
        <v>94</v>
      </c>
      <c r="B10" s="13" t="s">
        <v>160</v>
      </c>
      <c r="C10" s="13" t="s">
        <v>161</v>
      </c>
      <c r="D10" s="13" t="s">
        <v>104</v>
      </c>
      <c r="E10" s="13" t="s">
        <v>322</v>
      </c>
      <c r="F10" s="13" t="s">
        <v>302</v>
      </c>
      <c r="G10" s="26" t="s">
        <v>37</v>
      </c>
      <c r="H10" s="27" t="s">
        <v>38</v>
      </c>
      <c r="I10" s="27" t="s">
        <v>38</v>
      </c>
      <c r="J10" s="14"/>
      <c r="K10" s="26" t="s">
        <v>14</v>
      </c>
      <c r="L10" s="27" t="s">
        <v>11</v>
      </c>
      <c r="M10" s="27" t="s">
        <v>11</v>
      </c>
      <c r="N10" s="14"/>
      <c r="O10" s="26" t="s">
        <v>34</v>
      </c>
      <c r="P10" s="27" t="s">
        <v>75</v>
      </c>
      <c r="Q10" s="27" t="s">
        <v>75</v>
      </c>
      <c r="R10" s="14"/>
      <c r="S10" s="32" t="str">
        <f>"685,0"</f>
        <v>685,0</v>
      </c>
      <c r="T10" s="14" t="str">
        <f>"491,3505"</f>
        <v>491,3505</v>
      </c>
      <c r="U10" s="13" t="s">
        <v>285</v>
      </c>
    </row>
    <row r="11" spans="1:21">
      <c r="B11" s="5" t="s">
        <v>93</v>
      </c>
    </row>
    <row r="12" spans="1:21" ht="16">
      <c r="A12" s="33" t="s">
        <v>39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21">
      <c r="A13" s="10" t="s">
        <v>92</v>
      </c>
      <c r="B13" s="9" t="s">
        <v>162</v>
      </c>
      <c r="C13" s="9" t="s">
        <v>163</v>
      </c>
      <c r="D13" s="9" t="s">
        <v>148</v>
      </c>
      <c r="E13" s="9" t="s">
        <v>322</v>
      </c>
      <c r="F13" s="9" t="s">
        <v>313</v>
      </c>
      <c r="G13" s="22" t="s">
        <v>54</v>
      </c>
      <c r="H13" s="23" t="s">
        <v>44</v>
      </c>
      <c r="I13" s="23" t="s">
        <v>111</v>
      </c>
      <c r="J13" s="10"/>
      <c r="K13" s="23" t="s">
        <v>11</v>
      </c>
      <c r="L13" s="23" t="s">
        <v>12</v>
      </c>
      <c r="M13" s="22" t="s">
        <v>19</v>
      </c>
      <c r="N13" s="10"/>
      <c r="O13" s="23" t="s">
        <v>55</v>
      </c>
      <c r="P13" s="23" t="s">
        <v>53</v>
      </c>
      <c r="Q13" s="22" t="s">
        <v>43</v>
      </c>
      <c r="R13" s="10"/>
      <c r="S13" s="30" t="str">
        <f>"845,0"</f>
        <v>845,0</v>
      </c>
      <c r="T13" s="10" t="str">
        <f>"552,6300"</f>
        <v>552,6300</v>
      </c>
      <c r="U13" s="9"/>
    </row>
    <row r="14" spans="1:21">
      <c r="A14" s="14" t="s">
        <v>94</v>
      </c>
      <c r="B14" s="13" t="s">
        <v>164</v>
      </c>
      <c r="C14" s="13" t="s">
        <v>165</v>
      </c>
      <c r="D14" s="13" t="s">
        <v>45</v>
      </c>
      <c r="E14" s="13" t="s">
        <v>322</v>
      </c>
      <c r="F14" s="13" t="s">
        <v>302</v>
      </c>
      <c r="G14" s="26" t="s">
        <v>34</v>
      </c>
      <c r="H14" s="27" t="s">
        <v>31</v>
      </c>
      <c r="I14" s="27" t="s">
        <v>31</v>
      </c>
      <c r="J14" s="14"/>
      <c r="K14" s="26" t="s">
        <v>52</v>
      </c>
      <c r="L14" s="26" t="s">
        <v>27</v>
      </c>
      <c r="M14" s="14"/>
      <c r="N14" s="14"/>
      <c r="O14" s="27" t="s">
        <v>30</v>
      </c>
      <c r="P14" s="26" t="s">
        <v>30</v>
      </c>
      <c r="Q14" s="27" t="s">
        <v>36</v>
      </c>
      <c r="R14" s="14"/>
      <c r="S14" s="32" t="str">
        <f>"785,0"</f>
        <v>785,0</v>
      </c>
      <c r="T14" s="14" t="str">
        <f>"502,5570"</f>
        <v>502,5570</v>
      </c>
      <c r="U14" s="13"/>
    </row>
    <row r="15" spans="1:21">
      <c r="B15" s="5" t="s">
        <v>93</v>
      </c>
    </row>
    <row r="16" spans="1:21" ht="16">
      <c r="A16" s="33" t="s">
        <v>49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21">
      <c r="A17" s="10" t="s">
        <v>92</v>
      </c>
      <c r="B17" s="9" t="s">
        <v>166</v>
      </c>
      <c r="C17" s="9" t="s">
        <v>167</v>
      </c>
      <c r="D17" s="9" t="s">
        <v>60</v>
      </c>
      <c r="E17" s="9" t="s">
        <v>322</v>
      </c>
      <c r="F17" s="9" t="s">
        <v>62</v>
      </c>
      <c r="G17" s="23" t="s">
        <v>56</v>
      </c>
      <c r="H17" s="22" t="s">
        <v>43</v>
      </c>
      <c r="I17" s="23" t="s">
        <v>44</v>
      </c>
      <c r="J17" s="10"/>
      <c r="K17" s="23" t="s">
        <v>72</v>
      </c>
      <c r="L17" s="22" t="s">
        <v>25</v>
      </c>
      <c r="M17" s="22" t="s">
        <v>25</v>
      </c>
      <c r="N17" s="10"/>
      <c r="O17" s="23" t="s">
        <v>43</v>
      </c>
      <c r="P17" s="22" t="s">
        <v>66</v>
      </c>
      <c r="Q17" s="22" t="s">
        <v>66</v>
      </c>
      <c r="R17" s="10"/>
      <c r="S17" s="30" t="str">
        <f>"887,5"</f>
        <v>887,5</v>
      </c>
      <c r="T17" s="10" t="str">
        <f>"540,1325"</f>
        <v>540,1325</v>
      </c>
      <c r="U17" s="9"/>
    </row>
    <row r="18" spans="1:21">
      <c r="A18" s="14" t="s">
        <v>94</v>
      </c>
      <c r="B18" s="13" t="s">
        <v>168</v>
      </c>
      <c r="C18" s="13" t="s">
        <v>169</v>
      </c>
      <c r="D18" s="13" t="s">
        <v>129</v>
      </c>
      <c r="E18" s="13" t="s">
        <v>322</v>
      </c>
      <c r="F18" s="13" t="s">
        <v>170</v>
      </c>
      <c r="G18" s="27" t="s">
        <v>56</v>
      </c>
      <c r="H18" s="26" t="s">
        <v>53</v>
      </c>
      <c r="I18" s="27" t="s">
        <v>58</v>
      </c>
      <c r="J18" s="14"/>
      <c r="K18" s="27" t="s">
        <v>11</v>
      </c>
      <c r="L18" s="27" t="s">
        <v>11</v>
      </c>
      <c r="M18" s="26" t="s">
        <v>11</v>
      </c>
      <c r="N18" s="14"/>
      <c r="O18" s="26" t="s">
        <v>34</v>
      </c>
      <c r="P18" s="26" t="s">
        <v>36</v>
      </c>
      <c r="Q18" s="26" t="s">
        <v>53</v>
      </c>
      <c r="R18" s="14"/>
      <c r="S18" s="32" t="str">
        <f>"810,0"</f>
        <v>810,0</v>
      </c>
      <c r="T18" s="14" t="str">
        <f>"495,1530"</f>
        <v>495,1530</v>
      </c>
      <c r="U18" s="13"/>
    </row>
    <row r="19" spans="1:21">
      <c r="B19" s="5" t="s">
        <v>93</v>
      </c>
    </row>
    <row r="20" spans="1:21" ht="16">
      <c r="A20" s="33" t="s">
        <v>61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21">
      <c r="A21" s="8" t="s">
        <v>92</v>
      </c>
      <c r="B21" s="7" t="s">
        <v>171</v>
      </c>
      <c r="C21" s="7" t="s">
        <v>172</v>
      </c>
      <c r="D21" s="7" t="s">
        <v>152</v>
      </c>
      <c r="E21" s="7" t="s">
        <v>322</v>
      </c>
      <c r="F21" s="7" t="s">
        <v>301</v>
      </c>
      <c r="G21" s="20" t="s">
        <v>56</v>
      </c>
      <c r="H21" s="20" t="s">
        <v>53</v>
      </c>
      <c r="I21" s="20" t="s">
        <v>54</v>
      </c>
      <c r="J21" s="8"/>
      <c r="K21" s="20" t="s">
        <v>27</v>
      </c>
      <c r="L21" s="20" t="s">
        <v>28</v>
      </c>
      <c r="M21" s="21" t="s">
        <v>109</v>
      </c>
      <c r="N21" s="8"/>
      <c r="O21" s="20" t="s">
        <v>44</v>
      </c>
      <c r="P21" s="20" t="s">
        <v>74</v>
      </c>
      <c r="Q21" s="21" t="s">
        <v>69</v>
      </c>
      <c r="R21" s="8"/>
      <c r="S21" s="29" t="str">
        <f>"910,0"</f>
        <v>910,0</v>
      </c>
      <c r="T21" s="8" t="str">
        <f>"541,9960"</f>
        <v>541,9960</v>
      </c>
      <c r="U21" s="7" t="s">
        <v>21</v>
      </c>
    </row>
    <row r="22" spans="1:21">
      <c r="B22" s="5" t="s">
        <v>93</v>
      </c>
    </row>
    <row r="23" spans="1:21" ht="16">
      <c r="A23" s="33" t="s">
        <v>65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21">
      <c r="A24" s="10" t="s">
        <v>92</v>
      </c>
      <c r="B24" s="9" t="s">
        <v>173</v>
      </c>
      <c r="C24" s="9" t="s">
        <v>174</v>
      </c>
      <c r="D24" s="9" t="s">
        <v>122</v>
      </c>
      <c r="E24" s="9" t="s">
        <v>322</v>
      </c>
      <c r="F24" s="9" t="s">
        <v>303</v>
      </c>
      <c r="G24" s="22" t="s">
        <v>69</v>
      </c>
      <c r="H24" s="23" t="s">
        <v>69</v>
      </c>
      <c r="I24" s="23" t="s">
        <v>123</v>
      </c>
      <c r="J24" s="10"/>
      <c r="K24" s="23" t="s">
        <v>23</v>
      </c>
      <c r="L24" s="23" t="s">
        <v>27</v>
      </c>
      <c r="M24" s="22" t="s">
        <v>24</v>
      </c>
      <c r="N24" s="10"/>
      <c r="O24" s="23" t="s">
        <v>63</v>
      </c>
      <c r="P24" s="23" t="s">
        <v>175</v>
      </c>
      <c r="Q24" s="23" t="s">
        <v>64</v>
      </c>
      <c r="R24" s="22" t="s">
        <v>86</v>
      </c>
      <c r="S24" s="30" t="str">
        <f>"990,0"</f>
        <v>990,0</v>
      </c>
      <c r="T24" s="10" t="str">
        <f>"565,5870"</f>
        <v>565,5870</v>
      </c>
      <c r="U24" s="9" t="s">
        <v>48</v>
      </c>
    </row>
    <row r="25" spans="1:21">
      <c r="A25" s="12" t="s">
        <v>94</v>
      </c>
      <c r="B25" s="11" t="s">
        <v>176</v>
      </c>
      <c r="C25" s="11" t="s">
        <v>177</v>
      </c>
      <c r="D25" s="11" t="s">
        <v>178</v>
      </c>
      <c r="E25" s="11" t="s">
        <v>322</v>
      </c>
      <c r="F25" s="11" t="s">
        <v>297</v>
      </c>
      <c r="G25" s="24" t="s">
        <v>123</v>
      </c>
      <c r="H25" s="24" t="s">
        <v>124</v>
      </c>
      <c r="I25" s="25" t="s">
        <v>118</v>
      </c>
      <c r="J25" s="12"/>
      <c r="K25" s="24" t="s">
        <v>18</v>
      </c>
      <c r="L25" s="24" t="s">
        <v>68</v>
      </c>
      <c r="M25" s="25" t="s">
        <v>72</v>
      </c>
      <c r="N25" s="12"/>
      <c r="O25" s="24" t="s">
        <v>63</v>
      </c>
      <c r="P25" s="25" t="s">
        <v>143</v>
      </c>
      <c r="Q25" s="25" t="s">
        <v>143</v>
      </c>
      <c r="R25" s="12"/>
      <c r="S25" s="31" t="str">
        <f>"987,5"</f>
        <v>987,5</v>
      </c>
      <c r="T25" s="12" t="str">
        <f>"568,1087"</f>
        <v>568,1087</v>
      </c>
      <c r="U25" s="11" t="s">
        <v>21</v>
      </c>
    </row>
    <row r="26" spans="1:21">
      <c r="A26" s="12" t="s">
        <v>95</v>
      </c>
      <c r="B26" s="11" t="s">
        <v>179</v>
      </c>
      <c r="C26" s="11" t="s">
        <v>180</v>
      </c>
      <c r="D26" s="11" t="s">
        <v>145</v>
      </c>
      <c r="E26" s="11" t="s">
        <v>322</v>
      </c>
      <c r="F26" s="11" t="s">
        <v>294</v>
      </c>
      <c r="G26" s="24" t="s">
        <v>74</v>
      </c>
      <c r="H26" s="24" t="s">
        <v>63</v>
      </c>
      <c r="I26" s="24" t="s">
        <v>124</v>
      </c>
      <c r="J26" s="12"/>
      <c r="K26" s="24" t="s">
        <v>17</v>
      </c>
      <c r="L26" s="24" t="s">
        <v>18</v>
      </c>
      <c r="M26" s="24" t="s">
        <v>27</v>
      </c>
      <c r="N26" s="12"/>
      <c r="O26" s="24" t="s">
        <v>111</v>
      </c>
      <c r="P26" s="24" t="s">
        <v>141</v>
      </c>
      <c r="Q26" s="25" t="s">
        <v>181</v>
      </c>
      <c r="R26" s="12"/>
      <c r="S26" s="31" t="str">
        <f>"980,0"</f>
        <v>980,0</v>
      </c>
      <c r="T26" s="12" t="str">
        <f>"570,0660"</f>
        <v>570,0660</v>
      </c>
      <c r="U26" s="11" t="s">
        <v>131</v>
      </c>
    </row>
    <row r="27" spans="1:21">
      <c r="A27" s="14" t="s">
        <v>97</v>
      </c>
      <c r="B27" s="13" t="s">
        <v>182</v>
      </c>
      <c r="C27" s="13" t="s">
        <v>183</v>
      </c>
      <c r="D27" s="13" t="s">
        <v>117</v>
      </c>
      <c r="E27" s="13" t="s">
        <v>322</v>
      </c>
      <c r="F27" s="13" t="s">
        <v>50</v>
      </c>
      <c r="G27" s="27" t="s">
        <v>147</v>
      </c>
      <c r="H27" s="26" t="s">
        <v>147</v>
      </c>
      <c r="I27" s="27" t="s">
        <v>118</v>
      </c>
      <c r="J27" s="14"/>
      <c r="K27" s="26" t="s">
        <v>24</v>
      </c>
      <c r="L27" s="26" t="s">
        <v>25</v>
      </c>
      <c r="M27" s="26" t="s">
        <v>40</v>
      </c>
      <c r="N27" s="14"/>
      <c r="O27" s="26" t="s">
        <v>142</v>
      </c>
      <c r="P27" s="26" t="s">
        <v>44</v>
      </c>
      <c r="Q27" s="27" t="s">
        <v>66</v>
      </c>
      <c r="R27" s="14"/>
      <c r="S27" s="32" t="str">
        <f>"980,0"</f>
        <v>980,0</v>
      </c>
      <c r="T27" s="14" t="str">
        <f>"560,1680"</f>
        <v>560,1680</v>
      </c>
      <c r="U27" s="13" t="s">
        <v>291</v>
      </c>
    </row>
    <row r="28" spans="1:21">
      <c r="B28" s="5" t="s">
        <v>93</v>
      </c>
    </row>
    <row r="29" spans="1:21" ht="16">
      <c r="A29" s="33" t="s">
        <v>73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21">
      <c r="A30" s="8" t="s">
        <v>96</v>
      </c>
      <c r="B30" s="7" t="s">
        <v>184</v>
      </c>
      <c r="C30" s="7" t="s">
        <v>185</v>
      </c>
      <c r="D30" s="7" t="s">
        <v>144</v>
      </c>
      <c r="E30" s="7" t="s">
        <v>322</v>
      </c>
      <c r="F30" s="7" t="s">
        <v>295</v>
      </c>
      <c r="G30" s="20" t="s">
        <v>111</v>
      </c>
      <c r="H30" s="20" t="s">
        <v>141</v>
      </c>
      <c r="I30" s="21" t="s">
        <v>77</v>
      </c>
      <c r="J30" s="8"/>
      <c r="K30" s="20" t="s">
        <v>20</v>
      </c>
      <c r="L30" s="20" t="s">
        <v>70</v>
      </c>
      <c r="M30" s="20" t="s">
        <v>52</v>
      </c>
      <c r="N30" s="8"/>
      <c r="O30" s="21" t="s">
        <v>74</v>
      </c>
      <c r="P30" s="8"/>
      <c r="Q30" s="8"/>
      <c r="R30" s="8"/>
      <c r="S30" s="29">
        <v>0</v>
      </c>
      <c r="T30" s="8" t="str">
        <f>"0,0000"</f>
        <v>0,0000</v>
      </c>
      <c r="U30" s="7" t="s">
        <v>113</v>
      </c>
    </row>
    <row r="31" spans="1:21">
      <c r="B31" s="5" t="s">
        <v>93</v>
      </c>
    </row>
    <row r="32" spans="1:21" ht="16">
      <c r="A32" s="33" t="s">
        <v>76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21">
      <c r="A33" s="10" t="s">
        <v>92</v>
      </c>
      <c r="B33" s="9" t="s">
        <v>186</v>
      </c>
      <c r="C33" s="9" t="s">
        <v>187</v>
      </c>
      <c r="D33" s="9" t="s">
        <v>188</v>
      </c>
      <c r="E33" s="9" t="s">
        <v>322</v>
      </c>
      <c r="F33" s="9" t="s">
        <v>310</v>
      </c>
      <c r="G33" s="23" t="s">
        <v>147</v>
      </c>
      <c r="H33" s="23" t="s">
        <v>189</v>
      </c>
      <c r="I33" s="23" t="s">
        <v>102</v>
      </c>
      <c r="J33" s="10"/>
      <c r="K33" s="23" t="s">
        <v>19</v>
      </c>
      <c r="L33" s="23" t="s">
        <v>20</v>
      </c>
      <c r="M33" s="23" t="s">
        <v>23</v>
      </c>
      <c r="N33" s="10"/>
      <c r="O33" s="23" t="s">
        <v>63</v>
      </c>
      <c r="P33" s="22" t="s">
        <v>123</v>
      </c>
      <c r="Q33" s="22" t="s">
        <v>123</v>
      </c>
      <c r="R33" s="10"/>
      <c r="S33" s="30" t="str">
        <f>"1020,0"</f>
        <v>1020,0</v>
      </c>
      <c r="T33" s="10" t="str">
        <f>"562,6320"</f>
        <v>562,6320</v>
      </c>
      <c r="U33" s="9" t="s">
        <v>138</v>
      </c>
    </row>
    <row r="34" spans="1:21">
      <c r="A34" s="14" t="s">
        <v>94</v>
      </c>
      <c r="B34" s="13" t="s">
        <v>190</v>
      </c>
      <c r="C34" s="13" t="s">
        <v>191</v>
      </c>
      <c r="D34" s="13" t="s">
        <v>192</v>
      </c>
      <c r="E34" s="13" t="s">
        <v>322</v>
      </c>
      <c r="F34" s="13" t="s">
        <v>296</v>
      </c>
      <c r="G34" s="26" t="s">
        <v>36</v>
      </c>
      <c r="H34" s="27" t="s">
        <v>53</v>
      </c>
      <c r="I34" s="26" t="s">
        <v>53</v>
      </c>
      <c r="J34" s="14"/>
      <c r="K34" s="26" t="s">
        <v>18</v>
      </c>
      <c r="L34" s="26" t="s">
        <v>24</v>
      </c>
      <c r="M34" s="26" t="s">
        <v>25</v>
      </c>
      <c r="N34" s="14"/>
      <c r="O34" s="26" t="s">
        <v>64</v>
      </c>
      <c r="P34" s="14"/>
      <c r="Q34" s="14"/>
      <c r="R34" s="14"/>
      <c r="S34" s="32" t="str">
        <f>"945,0"</f>
        <v>945,0</v>
      </c>
      <c r="T34" s="14" t="str">
        <f>"527,2155"</f>
        <v>527,2155</v>
      </c>
      <c r="U34" s="13" t="s">
        <v>193</v>
      </c>
    </row>
    <row r="35" spans="1:21">
      <c r="B35" s="5" t="s">
        <v>93</v>
      </c>
    </row>
    <row r="36" spans="1:21">
      <c r="B36" s="5" t="s">
        <v>93</v>
      </c>
    </row>
    <row r="37" spans="1:21">
      <c r="B37" s="5" t="s">
        <v>93</v>
      </c>
    </row>
    <row r="38" spans="1:21" ht="18">
      <c r="B38" s="15" t="s">
        <v>78</v>
      </c>
      <c r="C38" s="15"/>
      <c r="F38" s="3"/>
    </row>
    <row r="39" spans="1:21" ht="16">
      <c r="B39" s="16" t="s">
        <v>87</v>
      </c>
      <c r="C39" s="16"/>
      <c r="F39" s="3"/>
    </row>
    <row r="40" spans="1:21" ht="14">
      <c r="B40" s="17"/>
      <c r="C40" s="18" t="s">
        <v>79</v>
      </c>
      <c r="F40" s="3"/>
    </row>
    <row r="41" spans="1:21" ht="14">
      <c r="B41" s="19" t="s">
        <v>80</v>
      </c>
      <c r="C41" s="19" t="s">
        <v>81</v>
      </c>
      <c r="D41" s="19" t="s">
        <v>282</v>
      </c>
      <c r="E41" s="19" t="s">
        <v>83</v>
      </c>
      <c r="F41" s="19" t="s">
        <v>84</v>
      </c>
    </row>
    <row r="42" spans="1:21">
      <c r="B42" s="5" t="s">
        <v>179</v>
      </c>
      <c r="C42" s="5" t="s">
        <v>79</v>
      </c>
      <c r="D42" s="6" t="s">
        <v>91</v>
      </c>
      <c r="E42" s="6" t="s">
        <v>194</v>
      </c>
      <c r="F42" s="6" t="s">
        <v>195</v>
      </c>
    </row>
    <row r="43" spans="1:21">
      <c r="B43" s="5" t="s">
        <v>176</v>
      </c>
      <c r="C43" s="5" t="s">
        <v>79</v>
      </c>
      <c r="D43" s="6" t="s">
        <v>91</v>
      </c>
      <c r="E43" s="6" t="s">
        <v>196</v>
      </c>
      <c r="F43" s="6" t="s">
        <v>197</v>
      </c>
    </row>
    <row r="44" spans="1:21">
      <c r="B44" s="5" t="s">
        <v>173</v>
      </c>
      <c r="C44" s="5" t="s">
        <v>79</v>
      </c>
      <c r="D44" s="6" t="s">
        <v>91</v>
      </c>
      <c r="E44" s="6" t="s">
        <v>198</v>
      </c>
      <c r="F44" s="6" t="s">
        <v>199</v>
      </c>
    </row>
    <row r="45" spans="1:21">
      <c r="B45" s="5" t="s">
        <v>93</v>
      </c>
    </row>
  </sheetData>
  <mergeCells count="21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2:R32"/>
    <mergeCell ref="B3:B4"/>
    <mergeCell ref="A8:R8"/>
    <mergeCell ref="A12:R12"/>
    <mergeCell ref="A16:R16"/>
    <mergeCell ref="A20:R20"/>
    <mergeCell ref="A23:R23"/>
    <mergeCell ref="A29:R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7"/>
  <sheetViews>
    <sheetView workbookViewId="0">
      <selection activeCell="E27" sqref="E27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.5" style="5" customWidth="1"/>
    <col min="14" max="16384" width="9.1640625" style="3"/>
  </cols>
  <sheetData>
    <row r="1" spans="1:13" s="2" customFormat="1" ht="29" customHeight="1">
      <c r="A1" s="44" t="s">
        <v>284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293</v>
      </c>
      <c r="B3" s="34" t="s">
        <v>0</v>
      </c>
      <c r="C3" s="54" t="s">
        <v>320</v>
      </c>
      <c r="D3" s="54" t="s">
        <v>5</v>
      </c>
      <c r="E3" s="38" t="s">
        <v>321</v>
      </c>
      <c r="F3" s="38" t="s">
        <v>287</v>
      </c>
      <c r="G3" s="38" t="s">
        <v>7</v>
      </c>
      <c r="H3" s="38"/>
      <c r="I3" s="38"/>
      <c r="J3" s="38"/>
      <c r="K3" s="38" t="s">
        <v>126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13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92</v>
      </c>
      <c r="B6" s="7" t="s">
        <v>290</v>
      </c>
      <c r="C6" s="7" t="s">
        <v>155</v>
      </c>
      <c r="D6" s="7" t="s">
        <v>135</v>
      </c>
      <c r="E6" s="7" t="s">
        <v>322</v>
      </c>
      <c r="F6" s="7" t="s">
        <v>71</v>
      </c>
      <c r="G6" s="20" t="s">
        <v>9</v>
      </c>
      <c r="H6" s="20" t="s">
        <v>10</v>
      </c>
      <c r="I6" s="21" t="s">
        <v>19</v>
      </c>
      <c r="J6" s="8"/>
      <c r="K6" s="8" t="str">
        <f>"185,0"</f>
        <v>185,0</v>
      </c>
      <c r="L6" s="8" t="str">
        <f>"142,8015"</f>
        <v>142,8015</v>
      </c>
      <c r="M6" s="7"/>
    </row>
    <row r="7" spans="1:13">
      <c r="B7" s="5" t="s">
        <v>93</v>
      </c>
    </row>
    <row r="8" spans="1:13" ht="16">
      <c r="A8" s="33" t="s">
        <v>16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10" t="s">
        <v>92</v>
      </c>
      <c r="B9" s="9" t="s">
        <v>200</v>
      </c>
      <c r="C9" s="9" t="s">
        <v>201</v>
      </c>
      <c r="D9" s="9" t="s">
        <v>108</v>
      </c>
      <c r="E9" s="9" t="s">
        <v>322</v>
      </c>
      <c r="F9" s="9" t="s">
        <v>309</v>
      </c>
      <c r="G9" s="23" t="s">
        <v>28</v>
      </c>
      <c r="H9" s="22" t="s">
        <v>25</v>
      </c>
      <c r="I9" s="22" t="s">
        <v>25</v>
      </c>
      <c r="J9" s="10"/>
      <c r="K9" s="10" t="str">
        <f>"230,0"</f>
        <v>230,0</v>
      </c>
      <c r="L9" s="10" t="str">
        <f>"155,6870"</f>
        <v>155,6870</v>
      </c>
      <c r="M9" s="9"/>
    </row>
    <row r="10" spans="1:13">
      <c r="A10" s="14" t="s">
        <v>94</v>
      </c>
      <c r="B10" s="13" t="s">
        <v>202</v>
      </c>
      <c r="C10" s="13" t="s">
        <v>203</v>
      </c>
      <c r="D10" s="13" t="s">
        <v>204</v>
      </c>
      <c r="E10" s="13" t="s">
        <v>322</v>
      </c>
      <c r="F10" s="13" t="s">
        <v>299</v>
      </c>
      <c r="G10" s="26" t="s">
        <v>23</v>
      </c>
      <c r="H10" s="26" t="s">
        <v>67</v>
      </c>
      <c r="I10" s="27" t="s">
        <v>68</v>
      </c>
      <c r="J10" s="14"/>
      <c r="K10" s="14" t="str">
        <f>"217,5"</f>
        <v>217,5</v>
      </c>
      <c r="L10" s="14" t="str">
        <f>"148,3785"</f>
        <v>148,3785</v>
      </c>
      <c r="M10" s="13"/>
    </row>
    <row r="11" spans="1:13">
      <c r="B11" s="5" t="s">
        <v>93</v>
      </c>
    </row>
    <row r="12" spans="1:13" ht="16">
      <c r="A12" s="33" t="s">
        <v>39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3">
      <c r="A13" s="8" t="s">
        <v>92</v>
      </c>
      <c r="B13" s="7" t="s">
        <v>205</v>
      </c>
      <c r="C13" s="7" t="s">
        <v>206</v>
      </c>
      <c r="D13" s="7" t="s">
        <v>128</v>
      </c>
      <c r="E13" s="7" t="s">
        <v>322</v>
      </c>
      <c r="F13" s="7" t="s">
        <v>312</v>
      </c>
      <c r="G13" s="20" t="s">
        <v>33</v>
      </c>
      <c r="H13" s="21" t="s">
        <v>99</v>
      </c>
      <c r="I13" s="21" t="s">
        <v>99</v>
      </c>
      <c r="J13" s="8"/>
      <c r="K13" s="8" t="str">
        <f>"270,0"</f>
        <v>270,0</v>
      </c>
      <c r="L13" s="8" t="str">
        <f>"172,4760"</f>
        <v>172,4760</v>
      </c>
      <c r="M13" s="7"/>
    </row>
    <row r="14" spans="1:13">
      <c r="B14" s="5" t="s">
        <v>93</v>
      </c>
    </row>
    <row r="15" spans="1:13" ht="16">
      <c r="A15" s="33" t="s">
        <v>49</v>
      </c>
      <c r="B15" s="33"/>
      <c r="C15" s="33"/>
      <c r="D15" s="33"/>
      <c r="E15" s="33"/>
      <c r="F15" s="33"/>
      <c r="G15" s="33"/>
      <c r="H15" s="33"/>
      <c r="I15" s="33"/>
      <c r="J15" s="33"/>
    </row>
    <row r="16" spans="1:13">
      <c r="A16" s="10" t="s">
        <v>92</v>
      </c>
      <c r="B16" s="9" t="s">
        <v>207</v>
      </c>
      <c r="C16" s="9" t="s">
        <v>133</v>
      </c>
      <c r="D16" s="9" t="s">
        <v>208</v>
      </c>
      <c r="E16" s="9" t="s">
        <v>322</v>
      </c>
      <c r="F16" s="9" t="s">
        <v>308</v>
      </c>
      <c r="G16" s="23" t="s">
        <v>47</v>
      </c>
      <c r="H16" s="22" t="s">
        <v>29</v>
      </c>
      <c r="I16" s="22" t="s">
        <v>29</v>
      </c>
      <c r="J16" s="10"/>
      <c r="K16" s="10" t="str">
        <f>"265,0"</f>
        <v>265,0</v>
      </c>
      <c r="L16" s="10" t="str">
        <f>"167,0825"</f>
        <v>167,0825</v>
      </c>
      <c r="M16" s="9" t="s">
        <v>283</v>
      </c>
    </row>
    <row r="17" spans="1:13">
      <c r="A17" s="12" t="s">
        <v>94</v>
      </c>
      <c r="B17" s="11" t="s">
        <v>209</v>
      </c>
      <c r="C17" s="11" t="s">
        <v>210</v>
      </c>
      <c r="D17" s="11" t="s">
        <v>132</v>
      </c>
      <c r="E17" s="11" t="s">
        <v>322</v>
      </c>
      <c r="F17" s="11" t="s">
        <v>294</v>
      </c>
      <c r="G17" s="24" t="s">
        <v>37</v>
      </c>
      <c r="H17" s="25" t="s">
        <v>38</v>
      </c>
      <c r="I17" s="25" t="s">
        <v>38</v>
      </c>
      <c r="J17" s="12"/>
      <c r="K17" s="12" t="str">
        <f>"240,0"</f>
        <v>240,0</v>
      </c>
      <c r="L17" s="12" t="str">
        <f>"150,5280"</f>
        <v>150,5280</v>
      </c>
      <c r="M17" s="11"/>
    </row>
    <row r="18" spans="1:13">
      <c r="A18" s="14" t="s">
        <v>95</v>
      </c>
      <c r="B18" s="13" t="s">
        <v>211</v>
      </c>
      <c r="C18" s="13" t="s">
        <v>212</v>
      </c>
      <c r="D18" s="13" t="s">
        <v>120</v>
      </c>
      <c r="E18" s="13" t="s">
        <v>322</v>
      </c>
      <c r="F18" s="13" t="s">
        <v>314</v>
      </c>
      <c r="G18" s="26" t="s">
        <v>28</v>
      </c>
      <c r="H18" s="26" t="s">
        <v>37</v>
      </c>
      <c r="I18" s="27" t="s">
        <v>40</v>
      </c>
      <c r="J18" s="14"/>
      <c r="K18" s="14" t="str">
        <f>"240,0"</f>
        <v>240,0</v>
      </c>
      <c r="L18" s="14" t="str">
        <f>"147,4560"</f>
        <v>147,4560</v>
      </c>
      <c r="M18" s="13"/>
    </row>
    <row r="19" spans="1:13">
      <c r="B19" s="5" t="s">
        <v>93</v>
      </c>
    </row>
    <row r="20" spans="1:13" ht="16">
      <c r="A20" s="33" t="s">
        <v>61</v>
      </c>
      <c r="B20" s="33"/>
      <c r="C20" s="33"/>
      <c r="D20" s="33"/>
      <c r="E20" s="33"/>
      <c r="F20" s="33"/>
      <c r="G20" s="33"/>
      <c r="H20" s="33"/>
      <c r="I20" s="33"/>
      <c r="J20" s="33"/>
    </row>
    <row r="21" spans="1:13">
      <c r="A21" s="10" t="s">
        <v>92</v>
      </c>
      <c r="B21" s="9" t="s">
        <v>213</v>
      </c>
      <c r="C21" s="9" t="s">
        <v>214</v>
      </c>
      <c r="D21" s="9" t="s">
        <v>110</v>
      </c>
      <c r="E21" s="9" t="s">
        <v>322</v>
      </c>
      <c r="F21" s="9" t="s">
        <v>315</v>
      </c>
      <c r="G21" s="23" t="s">
        <v>33</v>
      </c>
      <c r="H21" s="23" t="s">
        <v>215</v>
      </c>
      <c r="I21" s="23" t="s">
        <v>59</v>
      </c>
      <c r="J21" s="10"/>
      <c r="K21" s="10" t="str">
        <f>"282,5"</f>
        <v>282,5</v>
      </c>
      <c r="L21" s="10" t="str">
        <f>"166,2513"</f>
        <v>166,2513</v>
      </c>
      <c r="M21" s="9"/>
    </row>
    <row r="22" spans="1:13">
      <c r="A22" s="14" t="s">
        <v>94</v>
      </c>
      <c r="B22" s="13" t="s">
        <v>216</v>
      </c>
      <c r="C22" s="13" t="s">
        <v>217</v>
      </c>
      <c r="D22" s="13" t="s">
        <v>112</v>
      </c>
      <c r="E22" s="13" t="s">
        <v>322</v>
      </c>
      <c r="F22" s="13" t="s">
        <v>307</v>
      </c>
      <c r="G22" s="26" t="s">
        <v>37</v>
      </c>
      <c r="H22" s="26" t="s">
        <v>38</v>
      </c>
      <c r="I22" s="27" t="s">
        <v>33</v>
      </c>
      <c r="J22" s="14"/>
      <c r="K22" s="14" t="str">
        <f>"250,0"</f>
        <v>250,0</v>
      </c>
      <c r="L22" s="14" t="str">
        <f>"147,4250"</f>
        <v>147,4250</v>
      </c>
      <c r="M22" s="13"/>
    </row>
    <row r="23" spans="1:13">
      <c r="B23" s="5" t="s">
        <v>93</v>
      </c>
    </row>
    <row r="24" spans="1:13" ht="16">
      <c r="A24" s="33" t="s">
        <v>65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3">
      <c r="A25" s="10" t="s">
        <v>92</v>
      </c>
      <c r="B25" s="9" t="s">
        <v>218</v>
      </c>
      <c r="C25" s="9" t="s">
        <v>219</v>
      </c>
      <c r="D25" s="9" t="s">
        <v>134</v>
      </c>
      <c r="E25" s="9" t="s">
        <v>322</v>
      </c>
      <c r="F25" s="9" t="s">
        <v>294</v>
      </c>
      <c r="G25" s="23" t="s">
        <v>37</v>
      </c>
      <c r="H25" s="23" t="s">
        <v>51</v>
      </c>
      <c r="I25" s="22" t="s">
        <v>32</v>
      </c>
      <c r="J25" s="10"/>
      <c r="K25" s="10" t="str">
        <f>"255,0"</f>
        <v>255,0</v>
      </c>
      <c r="L25" s="10" t="str">
        <f>"146,7780"</f>
        <v>146,7780</v>
      </c>
      <c r="M25" s="9"/>
    </row>
    <row r="26" spans="1:13">
      <c r="A26" s="14" t="s">
        <v>94</v>
      </c>
      <c r="B26" s="13" t="s">
        <v>220</v>
      </c>
      <c r="C26" s="13" t="s">
        <v>150</v>
      </c>
      <c r="D26" s="13" t="s">
        <v>221</v>
      </c>
      <c r="E26" s="13" t="s">
        <v>322</v>
      </c>
      <c r="F26" s="13" t="s">
        <v>294</v>
      </c>
      <c r="G26" s="26" t="s">
        <v>28</v>
      </c>
      <c r="H26" s="27" t="s">
        <v>25</v>
      </c>
      <c r="I26" s="14"/>
      <c r="J26" s="14"/>
      <c r="K26" s="14" t="str">
        <f>"230,0"</f>
        <v>230,0</v>
      </c>
      <c r="L26" s="14" t="str">
        <f>"133,3770"</f>
        <v>133,3770</v>
      </c>
      <c r="M26" s="13"/>
    </row>
    <row r="27" spans="1:13">
      <c r="B27" s="5" t="s">
        <v>93</v>
      </c>
    </row>
    <row r="28" spans="1:13">
      <c r="B28" s="5" t="s">
        <v>93</v>
      </c>
    </row>
    <row r="29" spans="1:13">
      <c r="B29" s="5" t="s">
        <v>93</v>
      </c>
    </row>
    <row r="30" spans="1:13" ht="18">
      <c r="B30" s="15" t="s">
        <v>78</v>
      </c>
      <c r="C30" s="15"/>
      <c r="F30" s="3"/>
    </row>
    <row r="31" spans="1:13" ht="16">
      <c r="B31" s="16" t="s">
        <v>87</v>
      </c>
      <c r="C31" s="16"/>
      <c r="F31" s="3"/>
    </row>
    <row r="32" spans="1:13" ht="14">
      <c r="B32" s="17"/>
      <c r="C32" s="18" t="s">
        <v>79</v>
      </c>
      <c r="F32" s="3"/>
    </row>
    <row r="33" spans="2:6" ht="14">
      <c r="B33" s="19" t="s">
        <v>80</v>
      </c>
      <c r="C33" s="19" t="s">
        <v>81</v>
      </c>
      <c r="D33" s="19" t="s">
        <v>82</v>
      </c>
      <c r="E33" s="19" t="s">
        <v>125</v>
      </c>
      <c r="F33" s="19" t="s">
        <v>84</v>
      </c>
    </row>
    <row r="34" spans="2:6">
      <c r="B34" s="5" t="s">
        <v>205</v>
      </c>
      <c r="C34" s="5" t="s">
        <v>79</v>
      </c>
      <c r="D34" s="6" t="s">
        <v>90</v>
      </c>
      <c r="E34" s="6" t="s">
        <v>33</v>
      </c>
      <c r="F34" s="6" t="s">
        <v>222</v>
      </c>
    </row>
    <row r="35" spans="2:6">
      <c r="B35" s="5" t="s">
        <v>207</v>
      </c>
      <c r="C35" s="5" t="s">
        <v>79</v>
      </c>
      <c r="D35" s="6" t="s">
        <v>88</v>
      </c>
      <c r="E35" s="6" t="s">
        <v>47</v>
      </c>
      <c r="F35" s="6" t="s">
        <v>223</v>
      </c>
    </row>
    <row r="36" spans="2:6">
      <c r="B36" s="5" t="s">
        <v>213</v>
      </c>
      <c r="C36" s="5" t="s">
        <v>79</v>
      </c>
      <c r="D36" s="6" t="s">
        <v>89</v>
      </c>
      <c r="E36" s="6" t="s">
        <v>59</v>
      </c>
      <c r="F36" s="6" t="s">
        <v>224</v>
      </c>
    </row>
    <row r="37" spans="2:6">
      <c r="B37" s="5" t="s">
        <v>93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4:J24"/>
    <mergeCell ref="A5:J5"/>
    <mergeCell ref="A8:J8"/>
    <mergeCell ref="A12:J12"/>
    <mergeCell ref="A15:J15"/>
    <mergeCell ref="A20:J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1"/>
  <sheetViews>
    <sheetView workbookViewId="0">
      <selection activeCell="F26" sqref="F26"/>
    </sheetView>
  </sheetViews>
  <sheetFormatPr baseColWidth="10" defaultColWidth="9.1640625" defaultRowHeight="13"/>
  <cols>
    <col min="1" max="1" width="7.5" style="5" bestFit="1" customWidth="1"/>
    <col min="2" max="2" width="22.8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10" width="5.5" style="6" customWidth="1"/>
    <col min="11" max="11" width="10.5" style="28" bestFit="1" customWidth="1"/>
    <col min="12" max="12" width="8.5" style="6" bestFit="1" customWidth="1"/>
    <col min="13" max="13" width="29.83203125" style="5" bestFit="1" customWidth="1"/>
    <col min="14" max="16384" width="9.1640625" style="3"/>
  </cols>
  <sheetData>
    <row r="1" spans="1:13" s="2" customFormat="1" ht="29" customHeight="1">
      <c r="A1" s="44" t="s">
        <v>281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293</v>
      </c>
      <c r="B3" s="34" t="s">
        <v>0</v>
      </c>
      <c r="C3" s="54" t="s">
        <v>320</v>
      </c>
      <c r="D3" s="54" t="s">
        <v>5</v>
      </c>
      <c r="E3" s="38" t="s">
        <v>321</v>
      </c>
      <c r="F3" s="38" t="s">
        <v>287</v>
      </c>
      <c r="G3" s="38" t="s">
        <v>8</v>
      </c>
      <c r="H3" s="38"/>
      <c r="I3" s="38"/>
      <c r="J3" s="38"/>
      <c r="K3" s="36" t="s">
        <v>126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7"/>
      <c r="L4" s="39"/>
      <c r="M4" s="41"/>
    </row>
    <row r="5" spans="1:13" ht="16">
      <c r="A5" s="42" t="s">
        <v>13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92</v>
      </c>
      <c r="B6" s="7" t="s">
        <v>225</v>
      </c>
      <c r="C6" s="7" t="s">
        <v>226</v>
      </c>
      <c r="D6" s="7" t="s">
        <v>119</v>
      </c>
      <c r="E6" s="7" t="s">
        <v>322</v>
      </c>
      <c r="F6" s="7" t="s">
        <v>316</v>
      </c>
      <c r="G6" s="20" t="s">
        <v>32</v>
      </c>
      <c r="H6" s="20" t="s">
        <v>33</v>
      </c>
      <c r="I6" s="21" t="s">
        <v>34</v>
      </c>
      <c r="J6" s="8"/>
      <c r="K6" s="29" t="str">
        <f>"270,0"</f>
        <v>270,0</v>
      </c>
      <c r="L6" s="8" t="str">
        <f>"208,9260"</f>
        <v>208,9260</v>
      </c>
      <c r="M6" s="7" t="s">
        <v>279</v>
      </c>
    </row>
    <row r="7" spans="1:13">
      <c r="B7" s="5" t="s">
        <v>93</v>
      </c>
    </row>
    <row r="8" spans="1:13" ht="16">
      <c r="A8" s="33" t="s">
        <v>26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10" t="s">
        <v>92</v>
      </c>
      <c r="B9" s="9" t="s">
        <v>227</v>
      </c>
      <c r="C9" s="9" t="s">
        <v>228</v>
      </c>
      <c r="D9" s="9" t="s">
        <v>104</v>
      </c>
      <c r="E9" s="9" t="s">
        <v>322</v>
      </c>
      <c r="F9" s="9" t="s">
        <v>46</v>
      </c>
      <c r="G9" s="23" t="s">
        <v>36</v>
      </c>
      <c r="H9" s="23" t="s">
        <v>42</v>
      </c>
      <c r="I9" s="23" t="s">
        <v>43</v>
      </c>
      <c r="J9" s="23" t="s">
        <v>229</v>
      </c>
      <c r="K9" s="30" t="str">
        <f>"325,0"</f>
        <v>325,0</v>
      </c>
      <c r="L9" s="10" t="str">
        <f>"233,1225"</f>
        <v>233,1225</v>
      </c>
      <c r="M9" s="9" t="s">
        <v>230</v>
      </c>
    </row>
    <row r="10" spans="1:13">
      <c r="A10" s="12" t="s">
        <v>94</v>
      </c>
      <c r="B10" s="11" t="s">
        <v>106</v>
      </c>
      <c r="C10" s="11" t="s">
        <v>107</v>
      </c>
      <c r="D10" s="11" t="s">
        <v>105</v>
      </c>
      <c r="E10" s="11" t="s">
        <v>322</v>
      </c>
      <c r="F10" s="11" t="s">
        <v>306</v>
      </c>
      <c r="G10" s="24" t="s">
        <v>36</v>
      </c>
      <c r="H10" s="25" t="s">
        <v>56</v>
      </c>
      <c r="I10" s="25" t="s">
        <v>56</v>
      </c>
      <c r="J10" s="12"/>
      <c r="K10" s="31" t="str">
        <f>"300,0"</f>
        <v>300,0</v>
      </c>
      <c r="L10" s="12" t="str">
        <f>"213,7800"</f>
        <v>213,7800</v>
      </c>
      <c r="M10" s="11"/>
    </row>
    <row r="11" spans="1:13">
      <c r="A11" s="12" t="s">
        <v>95</v>
      </c>
      <c r="B11" s="11" t="s">
        <v>156</v>
      </c>
      <c r="C11" s="11" t="s">
        <v>157</v>
      </c>
      <c r="D11" s="11" t="s">
        <v>151</v>
      </c>
      <c r="E11" s="11" t="s">
        <v>322</v>
      </c>
      <c r="F11" s="11" t="s">
        <v>50</v>
      </c>
      <c r="G11" s="24" t="s">
        <v>159</v>
      </c>
      <c r="H11" s="25" t="s">
        <v>55</v>
      </c>
      <c r="I11" s="25" t="s">
        <v>55</v>
      </c>
      <c r="J11" s="12"/>
      <c r="K11" s="31" t="str">
        <f>"291,0"</f>
        <v>291,0</v>
      </c>
      <c r="L11" s="12" t="str">
        <f>"207,7449"</f>
        <v>207,7449</v>
      </c>
      <c r="M11" s="11" t="s">
        <v>146</v>
      </c>
    </row>
    <row r="12" spans="1:13">
      <c r="A12" s="14" t="s">
        <v>96</v>
      </c>
      <c r="B12" s="13" t="s">
        <v>288</v>
      </c>
      <c r="C12" s="13" t="s">
        <v>231</v>
      </c>
      <c r="D12" s="13" t="s">
        <v>232</v>
      </c>
      <c r="E12" s="13" t="s">
        <v>322</v>
      </c>
      <c r="F12" s="13" t="s">
        <v>140</v>
      </c>
      <c r="G12" s="27" t="s">
        <v>36</v>
      </c>
      <c r="H12" s="27" t="s">
        <v>36</v>
      </c>
      <c r="I12" s="14"/>
      <c r="J12" s="14"/>
      <c r="K12" s="32">
        <v>0</v>
      </c>
      <c r="L12" s="14" t="str">
        <f>"0,0000"</f>
        <v>0,0000</v>
      </c>
      <c r="M12" s="13" t="s">
        <v>233</v>
      </c>
    </row>
    <row r="13" spans="1:13">
      <c r="B13" s="5" t="s">
        <v>93</v>
      </c>
    </row>
    <row r="14" spans="1:13" ht="16">
      <c r="A14" s="33" t="s">
        <v>16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10" t="s">
        <v>92</v>
      </c>
      <c r="B15" s="9" t="s">
        <v>234</v>
      </c>
      <c r="C15" s="9" t="s">
        <v>235</v>
      </c>
      <c r="D15" s="9" t="s">
        <v>98</v>
      </c>
      <c r="E15" s="9" t="s">
        <v>322</v>
      </c>
      <c r="F15" s="9" t="s">
        <v>300</v>
      </c>
      <c r="G15" s="23" t="s">
        <v>54</v>
      </c>
      <c r="H15" s="23" t="s">
        <v>74</v>
      </c>
      <c r="I15" s="23" t="s">
        <v>69</v>
      </c>
      <c r="J15" s="10"/>
      <c r="K15" s="30" t="str">
        <f>"360,0"</f>
        <v>360,0</v>
      </c>
      <c r="L15" s="10" t="str">
        <f>"242,7840"</f>
        <v>242,7840</v>
      </c>
      <c r="M15" s="9"/>
    </row>
    <row r="16" spans="1:13">
      <c r="A16" s="12" t="s">
        <v>94</v>
      </c>
      <c r="B16" s="11" t="s">
        <v>236</v>
      </c>
      <c r="C16" s="11" t="s">
        <v>237</v>
      </c>
      <c r="D16" s="11" t="s">
        <v>35</v>
      </c>
      <c r="E16" s="11" t="s">
        <v>322</v>
      </c>
      <c r="F16" s="11" t="s">
        <v>294</v>
      </c>
      <c r="G16" s="24" t="s">
        <v>36</v>
      </c>
      <c r="H16" s="24" t="s">
        <v>53</v>
      </c>
      <c r="I16" s="25" t="s">
        <v>54</v>
      </c>
      <c r="J16" s="12"/>
      <c r="K16" s="31" t="str">
        <f>"320,0"</f>
        <v>320,0</v>
      </c>
      <c r="L16" s="12" t="str">
        <f>"214,3680"</f>
        <v>214,3680</v>
      </c>
      <c r="M16" s="11" t="s">
        <v>113</v>
      </c>
    </row>
    <row r="17" spans="1:13">
      <c r="A17" s="14" t="s">
        <v>95</v>
      </c>
      <c r="B17" s="13" t="s">
        <v>238</v>
      </c>
      <c r="C17" s="13" t="s">
        <v>239</v>
      </c>
      <c r="D17" s="13" t="s">
        <v>108</v>
      </c>
      <c r="E17" s="13" t="s">
        <v>322</v>
      </c>
      <c r="F17" s="13" t="s">
        <v>298</v>
      </c>
      <c r="G17" s="26" t="s">
        <v>56</v>
      </c>
      <c r="H17" s="27" t="s">
        <v>43</v>
      </c>
      <c r="I17" s="27" t="s">
        <v>54</v>
      </c>
      <c r="J17" s="14"/>
      <c r="K17" s="32" t="str">
        <f>"310,0"</f>
        <v>310,0</v>
      </c>
      <c r="L17" s="14" t="str">
        <f>"209,8390"</f>
        <v>209,8390</v>
      </c>
      <c r="M17" s="13"/>
    </row>
    <row r="18" spans="1:13">
      <c r="B18" s="5" t="s">
        <v>93</v>
      </c>
    </row>
    <row r="19" spans="1:13" ht="16">
      <c r="A19" s="33" t="s">
        <v>39</v>
      </c>
      <c r="B19" s="33"/>
      <c r="C19" s="33"/>
      <c r="D19" s="33"/>
      <c r="E19" s="33"/>
      <c r="F19" s="33"/>
      <c r="G19" s="33"/>
      <c r="H19" s="33"/>
      <c r="I19" s="33"/>
      <c r="J19" s="33"/>
    </row>
    <row r="20" spans="1:13">
      <c r="A20" s="8" t="s">
        <v>96</v>
      </c>
      <c r="B20" s="7" t="s">
        <v>240</v>
      </c>
      <c r="C20" s="7" t="s">
        <v>241</v>
      </c>
      <c r="D20" s="7" t="s">
        <v>41</v>
      </c>
      <c r="E20" s="7" t="s">
        <v>322</v>
      </c>
      <c r="F20" s="7" t="s">
        <v>317</v>
      </c>
      <c r="G20" s="21" t="s">
        <v>141</v>
      </c>
      <c r="H20" s="21" t="s">
        <v>141</v>
      </c>
      <c r="I20" s="21" t="s">
        <v>63</v>
      </c>
      <c r="J20" s="8"/>
      <c r="K20" s="29">
        <v>0</v>
      </c>
      <c r="L20" s="8" t="str">
        <f>"0,0000"</f>
        <v>0,0000</v>
      </c>
      <c r="M20" s="7" t="s">
        <v>242</v>
      </c>
    </row>
    <row r="21" spans="1:13">
      <c r="B21" s="5" t="s">
        <v>93</v>
      </c>
    </row>
    <row r="22" spans="1:13" ht="16">
      <c r="A22" s="33" t="s">
        <v>49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3">
      <c r="A23" s="10" t="s">
        <v>92</v>
      </c>
      <c r="B23" s="9" t="s">
        <v>289</v>
      </c>
      <c r="C23" s="9" t="s">
        <v>243</v>
      </c>
      <c r="D23" s="9" t="s">
        <v>130</v>
      </c>
      <c r="E23" s="9" t="s">
        <v>322</v>
      </c>
      <c r="F23" s="9" t="s">
        <v>127</v>
      </c>
      <c r="G23" s="23" t="s">
        <v>69</v>
      </c>
      <c r="H23" s="22" t="s">
        <v>123</v>
      </c>
      <c r="I23" s="22" t="s">
        <v>123</v>
      </c>
      <c r="J23" s="10"/>
      <c r="K23" s="30" t="str">
        <f>"360,0"</f>
        <v>360,0</v>
      </c>
      <c r="L23" s="10" t="str">
        <f>"219,4560"</f>
        <v>219,4560</v>
      </c>
      <c r="M23" s="9"/>
    </row>
    <row r="24" spans="1:13">
      <c r="A24" s="12" t="s">
        <v>94</v>
      </c>
      <c r="B24" s="11" t="s">
        <v>244</v>
      </c>
      <c r="C24" s="11" t="s">
        <v>245</v>
      </c>
      <c r="D24" s="11" t="s">
        <v>60</v>
      </c>
      <c r="E24" s="11" t="s">
        <v>322</v>
      </c>
      <c r="F24" s="11" t="s">
        <v>294</v>
      </c>
      <c r="G24" s="24" t="s">
        <v>74</v>
      </c>
      <c r="H24" s="25" t="s">
        <v>141</v>
      </c>
      <c r="I24" s="25" t="s">
        <v>141</v>
      </c>
      <c r="J24" s="12"/>
      <c r="K24" s="31" t="str">
        <f>"350,0"</f>
        <v>350,0</v>
      </c>
      <c r="L24" s="12" t="str">
        <f>"213,0100"</f>
        <v>213,0100</v>
      </c>
      <c r="M24" s="11"/>
    </row>
    <row r="25" spans="1:13">
      <c r="A25" s="12" t="s">
        <v>95</v>
      </c>
      <c r="B25" s="11" t="s">
        <v>246</v>
      </c>
      <c r="C25" s="11" t="s">
        <v>247</v>
      </c>
      <c r="D25" s="11" t="s">
        <v>57</v>
      </c>
      <c r="E25" s="11" t="s">
        <v>322</v>
      </c>
      <c r="F25" s="11" t="s">
        <v>318</v>
      </c>
      <c r="G25" s="25" t="s">
        <v>44</v>
      </c>
      <c r="H25" s="25" t="s">
        <v>44</v>
      </c>
      <c r="I25" s="24" t="s">
        <v>58</v>
      </c>
      <c r="J25" s="25" t="s">
        <v>248</v>
      </c>
      <c r="K25" s="31" t="str">
        <f>"340,0"</f>
        <v>340,0</v>
      </c>
      <c r="L25" s="12" t="str">
        <f>"208,3860"</f>
        <v>208,3860</v>
      </c>
      <c r="M25" s="11"/>
    </row>
    <row r="26" spans="1:13">
      <c r="A26" s="14" t="s">
        <v>96</v>
      </c>
      <c r="B26" s="13" t="s">
        <v>249</v>
      </c>
      <c r="C26" s="13" t="s">
        <v>250</v>
      </c>
      <c r="D26" s="13" t="s">
        <v>149</v>
      </c>
      <c r="E26" s="13" t="s">
        <v>322</v>
      </c>
      <c r="F26" s="13" t="s">
        <v>319</v>
      </c>
      <c r="G26" s="27" t="s">
        <v>74</v>
      </c>
      <c r="H26" s="27" t="s">
        <v>74</v>
      </c>
      <c r="I26" s="27" t="s">
        <v>74</v>
      </c>
      <c r="J26" s="14"/>
      <c r="K26" s="32">
        <v>0</v>
      </c>
      <c r="L26" s="14" t="str">
        <f>"0,0000"</f>
        <v>0,0000</v>
      </c>
      <c r="M26" s="13"/>
    </row>
    <row r="27" spans="1:13">
      <c r="B27" s="5" t="s">
        <v>93</v>
      </c>
    </row>
    <row r="28" spans="1:13" ht="16">
      <c r="A28" s="33" t="s">
        <v>61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3">
      <c r="A29" s="10" t="s">
        <v>92</v>
      </c>
      <c r="B29" s="9" t="s">
        <v>114</v>
      </c>
      <c r="C29" s="9" t="s">
        <v>115</v>
      </c>
      <c r="D29" s="9" t="s">
        <v>110</v>
      </c>
      <c r="E29" s="9" t="s">
        <v>322</v>
      </c>
      <c r="F29" s="9" t="s">
        <v>22</v>
      </c>
      <c r="G29" s="23" t="s">
        <v>123</v>
      </c>
      <c r="H29" s="22" t="s">
        <v>101</v>
      </c>
      <c r="I29" s="23" t="s">
        <v>101</v>
      </c>
      <c r="J29" s="22" t="s">
        <v>100</v>
      </c>
      <c r="K29" s="30" t="str">
        <f>"407,5"</f>
        <v>407,5</v>
      </c>
      <c r="L29" s="10" t="str">
        <f>"239,8138"</f>
        <v>239,8138</v>
      </c>
      <c r="M29" s="9" t="s">
        <v>116</v>
      </c>
    </row>
    <row r="30" spans="1:13">
      <c r="A30" s="12" t="s">
        <v>94</v>
      </c>
      <c r="B30" s="11" t="s">
        <v>251</v>
      </c>
      <c r="C30" s="11" t="s">
        <v>252</v>
      </c>
      <c r="D30" s="11" t="s">
        <v>253</v>
      </c>
      <c r="E30" s="11" t="s">
        <v>322</v>
      </c>
      <c r="F30" s="11" t="s">
        <v>294</v>
      </c>
      <c r="G30" s="24" t="s">
        <v>54</v>
      </c>
      <c r="H30" s="25" t="s">
        <v>111</v>
      </c>
      <c r="I30" s="24" t="s">
        <v>111</v>
      </c>
      <c r="J30" s="12"/>
      <c r="K30" s="31" t="str">
        <f>"345,0"</f>
        <v>345,0</v>
      </c>
      <c r="L30" s="12" t="str">
        <f>"209,8635"</f>
        <v>209,8635</v>
      </c>
      <c r="M30" s="11"/>
    </row>
    <row r="31" spans="1:13">
      <c r="A31" s="14" t="s">
        <v>95</v>
      </c>
      <c r="B31" s="13" t="s">
        <v>254</v>
      </c>
      <c r="C31" s="13" t="s">
        <v>255</v>
      </c>
      <c r="D31" s="13" t="s">
        <v>139</v>
      </c>
      <c r="E31" s="13" t="s">
        <v>322</v>
      </c>
      <c r="F31" s="13" t="s">
        <v>294</v>
      </c>
      <c r="G31" s="27" t="s">
        <v>54</v>
      </c>
      <c r="H31" s="26" t="s">
        <v>54</v>
      </c>
      <c r="I31" s="27" t="s">
        <v>74</v>
      </c>
      <c r="J31" s="14"/>
      <c r="K31" s="32" t="str">
        <f>"330,0"</f>
        <v>330,0</v>
      </c>
      <c r="L31" s="14" t="str">
        <f>"200,2770"</f>
        <v>200,2770</v>
      </c>
      <c r="M31" s="13"/>
    </row>
    <row r="32" spans="1:13">
      <c r="B32" s="5" t="s">
        <v>93</v>
      </c>
    </row>
    <row r="33" spans="1:13" ht="16">
      <c r="A33" s="33" t="s">
        <v>65</v>
      </c>
      <c r="B33" s="33"/>
      <c r="C33" s="33"/>
      <c r="D33" s="33"/>
      <c r="E33" s="33"/>
      <c r="F33" s="33"/>
      <c r="G33" s="33"/>
      <c r="H33" s="33"/>
      <c r="I33" s="33"/>
      <c r="J33" s="33"/>
    </row>
    <row r="34" spans="1:13">
      <c r="A34" s="10" t="s">
        <v>92</v>
      </c>
      <c r="B34" s="9" t="s">
        <v>256</v>
      </c>
      <c r="C34" s="9" t="s">
        <v>257</v>
      </c>
      <c r="D34" s="9" t="s">
        <v>258</v>
      </c>
      <c r="E34" s="9" t="s">
        <v>322</v>
      </c>
      <c r="F34" s="9" t="s">
        <v>304</v>
      </c>
      <c r="G34" s="23" t="s">
        <v>69</v>
      </c>
      <c r="H34" s="23" t="s">
        <v>123</v>
      </c>
      <c r="I34" s="22" t="s">
        <v>147</v>
      </c>
      <c r="J34" s="10"/>
      <c r="K34" s="30" t="str">
        <f>"380,0"</f>
        <v>380,0</v>
      </c>
      <c r="L34" s="10" t="str">
        <f>"222,3760"</f>
        <v>222,3760</v>
      </c>
      <c r="M34" s="9" t="s">
        <v>280</v>
      </c>
    </row>
    <row r="35" spans="1:13">
      <c r="A35" s="12" t="s">
        <v>94</v>
      </c>
      <c r="B35" s="11" t="s">
        <v>259</v>
      </c>
      <c r="C35" s="11" t="s">
        <v>260</v>
      </c>
      <c r="D35" s="11" t="s">
        <v>261</v>
      </c>
      <c r="E35" s="11" t="s">
        <v>322</v>
      </c>
      <c r="F35" s="11" t="s">
        <v>311</v>
      </c>
      <c r="G35" s="24" t="s">
        <v>63</v>
      </c>
      <c r="H35" s="25" t="s">
        <v>175</v>
      </c>
      <c r="I35" s="25" t="s">
        <v>175</v>
      </c>
      <c r="J35" s="12"/>
      <c r="K35" s="31" t="str">
        <f>"370,0"</f>
        <v>370,0</v>
      </c>
      <c r="L35" s="12" t="str">
        <f>"214,8220"</f>
        <v>214,8220</v>
      </c>
      <c r="M35" s="11"/>
    </row>
    <row r="36" spans="1:13">
      <c r="A36" s="14" t="s">
        <v>95</v>
      </c>
      <c r="B36" s="13" t="s">
        <v>179</v>
      </c>
      <c r="C36" s="13" t="s">
        <v>180</v>
      </c>
      <c r="D36" s="13" t="s">
        <v>145</v>
      </c>
      <c r="E36" s="13" t="s">
        <v>322</v>
      </c>
      <c r="F36" s="13" t="s">
        <v>294</v>
      </c>
      <c r="G36" s="26" t="s">
        <v>111</v>
      </c>
      <c r="H36" s="26" t="s">
        <v>141</v>
      </c>
      <c r="I36" s="27" t="s">
        <v>181</v>
      </c>
      <c r="J36" s="14"/>
      <c r="K36" s="32" t="str">
        <f>"365,0"</f>
        <v>365,0</v>
      </c>
      <c r="L36" s="14" t="str">
        <f>"212,3205"</f>
        <v>212,3205</v>
      </c>
      <c r="M36" s="13" t="s">
        <v>131</v>
      </c>
    </row>
    <row r="37" spans="1:13">
      <c r="B37" s="5" t="s">
        <v>93</v>
      </c>
    </row>
    <row r="38" spans="1:13" ht="16">
      <c r="A38" s="33" t="s">
        <v>76</v>
      </c>
      <c r="B38" s="33"/>
      <c r="C38" s="33"/>
      <c r="D38" s="33"/>
      <c r="E38" s="33"/>
      <c r="F38" s="33"/>
      <c r="G38" s="33"/>
      <c r="H38" s="33"/>
      <c r="I38" s="33"/>
      <c r="J38" s="33"/>
    </row>
    <row r="39" spans="1:13">
      <c r="A39" s="10" t="s">
        <v>92</v>
      </c>
      <c r="B39" s="9" t="s">
        <v>190</v>
      </c>
      <c r="C39" s="9" t="s">
        <v>191</v>
      </c>
      <c r="D39" s="9" t="s">
        <v>192</v>
      </c>
      <c r="E39" s="9" t="s">
        <v>322</v>
      </c>
      <c r="F39" s="9" t="s">
        <v>296</v>
      </c>
      <c r="G39" s="23" t="s">
        <v>64</v>
      </c>
      <c r="H39" s="10"/>
      <c r="I39" s="10"/>
      <c r="J39" s="10"/>
      <c r="K39" s="30" t="str">
        <f>"390,0"</f>
        <v>390,0</v>
      </c>
      <c r="L39" s="10" t="str">
        <f>"217,5810"</f>
        <v>217,5810</v>
      </c>
      <c r="M39" s="9" t="s">
        <v>193</v>
      </c>
    </row>
    <row r="40" spans="1:13">
      <c r="A40" s="14" t="s">
        <v>94</v>
      </c>
      <c r="B40" s="13" t="s">
        <v>186</v>
      </c>
      <c r="C40" s="13" t="s">
        <v>187</v>
      </c>
      <c r="D40" s="13" t="s">
        <v>188</v>
      </c>
      <c r="E40" s="13" t="s">
        <v>322</v>
      </c>
      <c r="F40" s="13" t="s">
        <v>310</v>
      </c>
      <c r="G40" s="26" t="s">
        <v>63</v>
      </c>
      <c r="H40" s="27" t="s">
        <v>123</v>
      </c>
      <c r="I40" s="27" t="s">
        <v>123</v>
      </c>
      <c r="J40" s="14"/>
      <c r="K40" s="32" t="str">
        <f>"370,0"</f>
        <v>370,0</v>
      </c>
      <c r="L40" s="14" t="str">
        <f>"204,0920"</f>
        <v>204,0920</v>
      </c>
      <c r="M40" s="13" t="s">
        <v>138</v>
      </c>
    </row>
    <row r="41" spans="1:13">
      <c r="B41" s="5" t="s">
        <v>93</v>
      </c>
    </row>
    <row r="42" spans="1:13">
      <c r="B42" s="5" t="s">
        <v>93</v>
      </c>
    </row>
    <row r="43" spans="1:13">
      <c r="B43" s="5" t="s">
        <v>93</v>
      </c>
    </row>
    <row r="44" spans="1:13" ht="18">
      <c r="B44" s="15" t="s">
        <v>78</v>
      </c>
      <c r="C44" s="15"/>
      <c r="F44" s="3"/>
    </row>
    <row r="45" spans="1:13" ht="16">
      <c r="B45" s="16" t="s">
        <v>87</v>
      </c>
      <c r="C45" s="16"/>
      <c r="F45" s="3"/>
    </row>
    <row r="46" spans="1:13" ht="14">
      <c r="B46" s="17"/>
      <c r="C46" s="18" t="s">
        <v>79</v>
      </c>
      <c r="F46" s="3"/>
    </row>
    <row r="47" spans="1:13" ht="14">
      <c r="B47" s="19" t="s">
        <v>80</v>
      </c>
      <c r="C47" s="19" t="s">
        <v>81</v>
      </c>
      <c r="D47" s="19" t="s">
        <v>282</v>
      </c>
      <c r="E47" s="19" t="s">
        <v>125</v>
      </c>
      <c r="F47" s="19" t="s">
        <v>84</v>
      </c>
    </row>
    <row r="48" spans="1:13">
      <c r="B48" s="5" t="s">
        <v>234</v>
      </c>
      <c r="C48" s="5" t="s">
        <v>79</v>
      </c>
      <c r="D48" s="6" t="s">
        <v>85</v>
      </c>
      <c r="E48" s="6" t="s">
        <v>69</v>
      </c>
      <c r="F48" s="6" t="s">
        <v>262</v>
      </c>
    </row>
    <row r="49" spans="2:6">
      <c r="B49" s="5" t="s">
        <v>114</v>
      </c>
      <c r="C49" s="5" t="s">
        <v>79</v>
      </c>
      <c r="D49" s="6" t="s">
        <v>89</v>
      </c>
      <c r="E49" s="6" t="s">
        <v>101</v>
      </c>
      <c r="F49" s="6" t="s">
        <v>263</v>
      </c>
    </row>
    <row r="50" spans="2:6">
      <c r="B50" s="5" t="s">
        <v>227</v>
      </c>
      <c r="C50" s="5" t="s">
        <v>79</v>
      </c>
      <c r="D50" s="6" t="s">
        <v>103</v>
      </c>
      <c r="E50" s="6" t="s">
        <v>43</v>
      </c>
      <c r="F50" s="6" t="s">
        <v>264</v>
      </c>
    </row>
    <row r="51" spans="2:6">
      <c r="B51" s="5" t="s">
        <v>93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8:J38"/>
    <mergeCell ref="B3:B4"/>
    <mergeCell ref="A8:J8"/>
    <mergeCell ref="A14:J14"/>
    <mergeCell ref="A19:J19"/>
    <mergeCell ref="A22:J22"/>
    <mergeCell ref="A28:J28"/>
    <mergeCell ref="A33:J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3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8.1640625" style="5" customWidth="1"/>
    <col min="14" max="16384" width="9.1640625" style="3"/>
  </cols>
  <sheetData>
    <row r="1" spans="1:13" s="2" customFormat="1" ht="29" customHeight="1">
      <c r="A1" s="44" t="s">
        <v>278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293</v>
      </c>
      <c r="B3" s="34" t="s">
        <v>0</v>
      </c>
      <c r="C3" s="54" t="s">
        <v>320</v>
      </c>
      <c r="D3" s="54" t="s">
        <v>5</v>
      </c>
      <c r="E3" s="38" t="s">
        <v>321</v>
      </c>
      <c r="F3" s="38" t="s">
        <v>287</v>
      </c>
      <c r="G3" s="38" t="s">
        <v>8</v>
      </c>
      <c r="H3" s="38"/>
      <c r="I3" s="38"/>
      <c r="J3" s="38"/>
      <c r="K3" s="38" t="s">
        <v>126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65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92</v>
      </c>
      <c r="B6" s="7" t="s">
        <v>265</v>
      </c>
      <c r="C6" s="7" t="s">
        <v>266</v>
      </c>
      <c r="D6" s="7" t="s">
        <v>137</v>
      </c>
      <c r="E6" s="7" t="s">
        <v>322</v>
      </c>
      <c r="F6" s="7" t="s">
        <v>305</v>
      </c>
      <c r="G6" s="20" t="s">
        <v>153</v>
      </c>
      <c r="H6" s="21" t="s">
        <v>267</v>
      </c>
      <c r="I6" s="21" t="s">
        <v>268</v>
      </c>
      <c r="J6" s="8"/>
      <c r="K6" s="8" t="str">
        <f>"450,0"</f>
        <v>450,0</v>
      </c>
      <c r="L6" s="8" t="str">
        <f>"256,7250"</f>
        <v>256,7250</v>
      </c>
      <c r="M6" s="7" t="s">
        <v>121</v>
      </c>
    </row>
    <row r="7" spans="1:13">
      <c r="B7" s="5" t="s">
        <v>93</v>
      </c>
    </row>
    <row r="8" spans="1:13" ht="16">
      <c r="A8" s="33" t="s">
        <v>76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10" t="s">
        <v>92</v>
      </c>
      <c r="B9" s="9" t="s">
        <v>269</v>
      </c>
      <c r="C9" s="9" t="s">
        <v>270</v>
      </c>
      <c r="D9" s="9" t="s">
        <v>271</v>
      </c>
      <c r="E9" s="9" t="s">
        <v>322</v>
      </c>
      <c r="F9" s="9" t="s">
        <v>22</v>
      </c>
      <c r="G9" s="23" t="s">
        <v>272</v>
      </c>
      <c r="H9" s="23" t="s">
        <v>273</v>
      </c>
      <c r="I9" s="23" t="s">
        <v>274</v>
      </c>
      <c r="J9" s="10"/>
      <c r="K9" s="10" t="str">
        <f>"481,0"</f>
        <v>481,0</v>
      </c>
      <c r="L9" s="10" t="str">
        <f>"266,1373"</f>
        <v>266,1373</v>
      </c>
      <c r="M9" s="9" t="s">
        <v>292</v>
      </c>
    </row>
    <row r="10" spans="1:13">
      <c r="A10" s="14" t="s">
        <v>94</v>
      </c>
      <c r="B10" s="13" t="s">
        <v>136</v>
      </c>
      <c r="C10" s="13" t="s">
        <v>275</v>
      </c>
      <c r="D10" s="13" t="s">
        <v>276</v>
      </c>
      <c r="E10" s="13" t="s">
        <v>322</v>
      </c>
      <c r="F10" s="13" t="s">
        <v>294</v>
      </c>
      <c r="G10" s="26" t="s">
        <v>154</v>
      </c>
      <c r="H10" s="26" t="s">
        <v>277</v>
      </c>
      <c r="I10" s="27" t="s">
        <v>268</v>
      </c>
      <c r="J10" s="14"/>
      <c r="K10" s="14" t="str">
        <f>"480,0"</f>
        <v>480,0</v>
      </c>
      <c r="L10" s="14" t="str">
        <f>"265,2000"</f>
        <v>265,2000</v>
      </c>
      <c r="M10" s="13" t="s">
        <v>292</v>
      </c>
    </row>
    <row r="11" spans="1:13">
      <c r="B11" s="5" t="s">
        <v>93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WRPF PRO ПЛ в бинтах</vt:lpstr>
      <vt:lpstr>WRPF PRO Жим лежа без экип</vt:lpstr>
      <vt:lpstr>WRPF PRO Тяга без экипиров</vt:lpstr>
      <vt:lpstr>WEPF PRO Тяга экип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2021-12-22T19:49:56Z</dcterms:modified>
</cp:coreProperties>
</file>